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25" windowWidth="10800" windowHeight="3570" tabRatio="827" firstSheet="2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<sst xmlns="http://schemas.openxmlformats.org/spreadsheetml/2006/main" count="1060" uniqueCount="873">
  <si>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</si>
  <si>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</si>
  <si>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</si>
  <si>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</si>
  <si>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</si>
  <si>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</si>
  <si>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</si>
  <si>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</si>
  <si>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</si>
  <si>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</si>
  <si>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</si>
  <si>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</si>
  <si>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</si>
  <si>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</si>
  <si>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</si>
  <si>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</si>
  <si>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</si>
  <si>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</si>
  <si>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</si>
  <si>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</si>
  <si>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</si>
  <si>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</si>
  <si>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</si>
  <si>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</si>
  <si>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</si>
  <si>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</si>
  <si>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</si>
  <si>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</si>
  <si>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</si>
  <si>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</si>
  <si>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</si>
  <si>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</si>
  <si>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</si>
  <si>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</si>
  <si>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</si>
  <si>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</si>
  <si>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</si>
  <si>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</si>
  <si>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</si>
  <si>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</si>
  <si>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</si>
  <si>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</si>
  <si>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</si>
  <si>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</si>
  <si>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</si>
  <si>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</si>
  <si>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</si>
  <si>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</si>
  <si>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</si>
  <si>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</si>
  <si>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</si>
  <si>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</si>
  <si>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</si>
  <si>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</si>
  <si>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</si>
  <si>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</si>
  <si>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</si>
  <si>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</si>
  <si>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</si>
  <si>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</si>
  <si>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</si>
  <si>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</si>
  <si>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</si>
  <si>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</si>
  <si>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</si>
  <si>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</si>
  <si>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</si>
  <si>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</si>
  <si>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</si>
  <si>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</si>
  <si>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</si>
  <si>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</si>
  <si>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</si>
  <si>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</si>
  <si>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</si>
  <si>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</si>
  <si>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</si>
  <si>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</si>
  <si>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</si>
  <si>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</si>
  <si>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</si>
  <si>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</si>
  <si>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</si>
  <si>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</si>
  <si>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</si>
  <si>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</si>
  <si>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</si>
  <si>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</si>
  <si>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</si>
  <si>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</si>
  <si>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</si>
  <si>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</si>
  <si>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</si>
  <si>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</si>
  <si>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</si>
  <si>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</si>
  <si>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</si>
  <si>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</si>
  <si>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</si>
  <si>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</si>
  <si>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</si>
  <si>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</si>
  <si>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</si>
  <si>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</si>
  <si>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</si>
  <si>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</si>
  <si>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</si>
  <si>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</si>
  <si>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</si>
  <si>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</si>
  <si>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</si>
  <si>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</si>
  <si>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</si>
  <si>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</si>
  <si>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</si>
  <si>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</si>
  <si>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</si>
  <si>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</si>
  <si>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</si>
  <si>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</si>
  <si>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</si>
  <si>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</si>
  <si>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</si>
  <si>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</si>
  <si>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</si>
  <si>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</si>
  <si>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</si>
  <si>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</si>
  <si>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</si>
  <si>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</si>
  <si>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</si>
  <si>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</si>
  <si>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</si>
  <si>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</si>
  <si>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</si>
  <si>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</si>
  <si>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</si>
  <si>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</si>
  <si>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</si>
  <si>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</si>
  <si>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</si>
  <si>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</si>
  <si>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</si>
  <si>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</si>
  <si>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</si>
  <si>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</si>
  <si>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</si>
  <si>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</si>
  <si>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</si>
  <si>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</si>
  <si>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</si>
  <si>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</si>
  <si>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</si>
  <si>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</si>
  <si>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</si>
  <si>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</si>
  <si>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</si>
  <si>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</si>
  <si>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</si>
  <si>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</si>
  <si>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</si>
  <si>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</si>
  <si>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</si>
  <si>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</si>
  <si>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</si>
  <si>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</si>
  <si>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</si>
  <si>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</si>
  <si>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</si>
  <si>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</si>
  <si>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</si>
  <si>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</si>
  <si>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</si>
  <si>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</si>
  <si>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</si>
  <si>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</si>
  <si>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</si>
  <si>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</si>
  <si>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</si>
  <si>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</si>
  <si>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</si>
  <si>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</si>
  <si>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</si>
  <si>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</si>
  <si>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</si>
  <si>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</si>
  <si>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</si>
  <si>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</si>
  <si>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</si>
  <si>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</si>
  <si>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</si>
  <si>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</si>
  <si>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</si>
  <si>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</si>
  <si>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</si>
  <si>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</si>
  <si>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</si>
  <si>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</si>
  <si>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</si>
  <si>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</si>
  <si>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</si>
  <si>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</si>
  <si>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</si>
  <si>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</si>
  <si>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</si>
  <si>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</si>
  <si>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</si>
  <si>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</si>
  <si>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</si>
  <si>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</si>
  <si>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</si>
  <si>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</si>
  <si>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</si>
  <si>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</si>
  <si>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</si>
  <si>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</si>
  <si>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</si>
  <si>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</si>
  <si>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</si>
  <si>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</si>
  <si>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</si>
  <si>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</si>
  <si>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</si>
  <si>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</si>
  <si>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</si>
  <si>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</si>
  <si>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</si>
  <si>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</si>
  <si>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</si>
  <si>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</si>
  <si>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</si>
  <si>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</si>
  <si>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</si>
  <si>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</si>
  <si>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</si>
  <si>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</si>
  <si>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</si>
  <si>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</si>
  <si>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</si>
  <si>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</si>
  <si>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</si>
  <si>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</si>
  <si>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</si>
  <si>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</si>
  <si>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</si>
  <si>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</si>
  <si>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</si>
  <si>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</si>
  <si>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</si>
  <si>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</si>
  <si>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</si>
  <si>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</si>
  <si>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</si>
  <si>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</si>
  <si>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</si>
  <si>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</si>
  <si>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</si>
  <si>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</si>
  <si>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</si>
  <si>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</si>
  <si>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</si>
  <si>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</si>
  <si>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</si>
  <si>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</si>
  <si>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</si>
  <si>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</si>
  <si>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</si>
  <si>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</si>
  <si>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</si>
  <si>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</si>
  <si>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</si>
  <si>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</si>
  <si>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</si>
  <si>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</si>
  <si>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</si>
  <si>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</si>
  <si>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</si>
  <si>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</si>
  <si>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</si>
  <si>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</si>
  <si>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</si>
  <si>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</si>
  <si>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</si>
  <si>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</si>
  <si>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</si>
  <si>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</si>
  <si>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</si>
  <si>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</si>
  <si>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</si>
  <si>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</si>
  <si>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</si>
  <si>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</si>
  <si>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</si>
  <si>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</si>
  <si>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</si>
  <si>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</si>
  <si>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</si>
  <si>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</si>
  <si>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</si>
  <si>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</si>
  <si>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</si>
  <si>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</si>
  <si>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</si>
  <si>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</si>
  <si>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</si>
  <si>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</si>
  <si>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</si>
  <si>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</si>
  <si>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</si>
  <si>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</si>
  <si>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</si>
  <si>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</si>
  <si>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</si>
  <si>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</si>
  <si>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</si>
  <si>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</si>
  <si>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</si>
  <si>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</si>
  <si>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</si>
  <si>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</si>
  <si>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</si>
  <si>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</si>
  <si>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</si>
  <si>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</si>
  <si>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</si>
  <si>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</si>
  <si>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</si>
  <si>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</si>
  <si>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</si>
  <si>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</si>
  <si>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</si>
  <si>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</si>
  <si>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</si>
  <si>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</si>
  <si>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</si>
  <si>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</si>
  <si>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</si>
  <si>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</si>
  <si>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</si>
  <si>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</si>
  <si>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</si>
  <si>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</si>
  <si>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</si>
  <si>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</si>
  <si>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</si>
  <si>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</si>
  <si>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</si>
  <si>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</si>
  <si>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</si>
  <si>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</si>
  <si>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</si>
  <si>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</si>
  <si>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</si>
  <si>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</si>
  <si>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</si>
  <si>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</si>
  <si>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</si>
  <si>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</si>
  <si>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</si>
  <si>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</si>
  <si>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</si>
  <si>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</si>
  <si>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</si>
  <si>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</si>
  <si>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</si>
  <si>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</si>
  <si>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</si>
  <si>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</si>
  <si>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</si>
  <si>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</si>
  <si>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</si>
  <si>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</si>
  <si>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</si>
  <si>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</si>
  <si>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</si>
  <si>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</si>
  <si>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</si>
  <si>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</si>
  <si>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</si>
  <si>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</si>
  <si>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</si>
  <si>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</si>
  <si>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</si>
  <si>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</si>
  <si>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</si>
  <si>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</si>
  <si>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</si>
  <si>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</si>
  <si>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</si>
  <si>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</si>
  <si>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</si>
  <si>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</si>
  <si>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</si>
  <si>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</si>
  <si>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</si>
  <si>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</si>
  <si>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</si>
  <si>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</si>
  <si>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</si>
  <si>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</si>
  <si>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</si>
  <si>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</si>
  <si>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</si>
  <si>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</si>
  <si>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</si>
  <si>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</si>
  <si>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</si>
  <si>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</si>
  <si>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</si>
  <si>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</si>
  <si>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</si>
  <si>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</si>
  <si>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</si>
  <si>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</si>
  <si>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</si>
  <si>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</si>
  <si>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</si>
  <si>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</si>
  <si>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</si>
  <si>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</si>
  <si>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</si>
  <si>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</si>
  <si>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</si>
  <si>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</si>
  <si>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</si>
  <si>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</si>
  <si>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</si>
  <si>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</si>
  <si>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</si>
  <si>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</si>
  <si>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</si>
  <si>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</si>
  <si>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</si>
  <si>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</si>
  <si>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</si>
  <si>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</si>
  <si>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</si>
  <si>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</si>
  <si>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</si>
  <si>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</si>
  <si>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</si>
  <si>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</si>
  <si>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</si>
  <si>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</si>
  <si>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</si>
  <si>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</si>
  <si>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</si>
  <si>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</si>
  <si>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</si>
  <si>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</si>
  <si>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</si>
  <si>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</si>
  <si>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</si>
  <si>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</si>
  <si>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</si>
  <si>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</si>
  <si>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</si>
  <si>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</si>
  <si>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</si>
  <si>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</si>
  <si>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</si>
  <si>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</si>
  <si>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</si>
  <si>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</si>
  <si>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</si>
  <si>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</si>
  <si>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</si>
  <si>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</si>
  <si>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</si>
  <si>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</si>
  <si>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</si>
  <si>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</si>
  <si>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</si>
  <si>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</si>
  <si>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</si>
  <si>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</si>
  <si>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</si>
  <si>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</si>
  <si>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</si>
  <si>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</si>
  <si>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</si>
  <si>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</si>
  <si>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</si>
  <si>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</si>
  <si>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</si>
  <si>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</si>
  <si>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</si>
  <si>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</si>
  <si>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</si>
  <si>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</si>
  <si>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</si>
  <si>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</si>
  <si>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</si>
  <si>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</si>
  <si>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</si>
  <si>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</si>
  <si>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</si>
  <si>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</si>
  <si>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</si>
  <si>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</si>
  <si>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</si>
  <si>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</si>
  <si>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</si>
  <si>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</si>
  <si>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</si>
  <si>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</si>
  <si>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</si>
  <si>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</si>
  <si>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</si>
  <si>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</si>
  <si>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</si>
  <si>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</si>
  <si>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</si>
  <si>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</si>
  <si>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</si>
  <si>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</si>
  <si>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</si>
  <si>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</si>
  <si>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</si>
  <si>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</si>
  <si>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</si>
  <si>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</si>
  <si>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</si>
  <si>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</si>
  <si>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</si>
  <si>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</si>
  <si>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</si>
  <si>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</si>
  <si>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</si>
  <si>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</si>
  <si>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</si>
  <si>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</si>
  <si>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</si>
  <si>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</si>
  <si>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</si>
  <si>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</si>
  <si>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</si>
  <si>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</si>
  <si>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</si>
  <si>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</si>
  <si>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</si>
  <si>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</si>
  <si>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</si>
  <si>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</si>
  <si>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</si>
  <si>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</si>
  <si>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</si>
  <si>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</si>
  <si>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</si>
  <si>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</si>
  <si>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</si>
  <si>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</si>
  <si>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</si>
  <si>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</si>
  <si>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</si>
  <si>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</si>
  <si>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</si>
  <si>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</si>
  <si>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</si>
  <si>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</si>
  <si>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</si>
  <si>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</si>
  <si>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</si>
  <si>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</si>
  <si>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</si>
  <si>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</si>
  <si>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</si>
  <si>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</si>
  <si>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</si>
  <si>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</si>
  <si>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</si>
  <si>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</si>
  <si>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</si>
  <si>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</si>
  <si>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</si>
  <si>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</si>
  <si>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</si>
  <si>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</si>
  <si>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</si>
  <si>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</si>
  <si>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</si>
  <si>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</si>
  <si>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</si>
  <si>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</si>
  <si>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</si>
  <si>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</si>
  <si>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</si>
  <si>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</si>
  <si>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</si>
  <si>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</si>
  <si>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</si>
  <si>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</si>
  <si>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</si>
  <si>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</si>
  <si>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</si>
  <si>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</si>
  <si>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</si>
  <si>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</si>
  <si>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</si>
  <si>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</si>
  <si>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</si>
  <si>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</si>
  <si>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</si>
  <si>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</si>
  <si>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</si>
  <si>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</si>
  <si>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</si>
  <si>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</si>
  <si>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</si>
  <si>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</si>
  <si>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</si>
  <si>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</si>
  <si>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</si>
  <si>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</si>
  <si>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</si>
  <si>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</si>
  <si>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</si>
  <si>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</si>
  <si>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</si>
  <si>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</si>
  <si>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</si>
  <si>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</si>
  <si>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</si>
  <si>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</si>
  <si>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</si>
  <si>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</si>
  <si>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</si>
  <si>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</si>
  <si>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</si>
  <si>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</si>
  <si>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</si>
  <si>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</si>
  <si>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</si>
  <si>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</si>
  <si>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</si>
  <si>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</si>
  <si>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</si>
  <si>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</si>
  <si>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</si>
  <si>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</si>
  <si>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</si>
  <si>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</si>
  <si>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</si>
  <si>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</si>
  <si>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</si>
  <si>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</si>
  <si>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</si>
  <si>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</si>
  <si>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</si>
  <si>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</si>
  <si>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</si>
  <si>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</si>
  <si>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</si>
  <si>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</si>
  <si>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</si>
  <si>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</si>
  <si>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</si>
  <si>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</si>
  <si>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</si>
  <si>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</si>
  <si>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</si>
  <si>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</si>
  <si>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</si>
  <si>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</si>
  <si>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</si>
  <si>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</si>
  <si>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</si>
  <si>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</si>
  <si>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</si>
  <si>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</si>
  <si>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</si>
  <si>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</si>
  <si>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</si>
  <si>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</si>
  <si>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</si>
  <si>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</si>
  <si>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</si>
  <si>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</si>
  <si>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</si>
  <si>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</si>
  <si>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</si>
  <si>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</si>
  <si>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</si>
  <si>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</si>
  <si>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</si>
  <si>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</si>
  <si>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</si>
  <si>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</si>
  <si>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</si>
  <si>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</si>
  <si>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</si>
  <si>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</si>
  <si>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</si>
  <si>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</si>
  <si>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</si>
  <si>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</si>
  <si>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</si>
  <si>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</si>
  <si>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</si>
  <si>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</si>
  <si>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</si>
  <si>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</si>
  <si>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</si>
  <si>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</si>
  <si>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</si>
  <si>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</si>
  <si>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</si>
  <si>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</si>
  <si>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</si>
  <si>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</si>
  <si>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</si>
  <si>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</si>
  <si>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</si>
  <si>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</si>
  <si>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</si>
  <si>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</si>
  <si>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</si>
  <si>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</si>
  <si>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</si>
  <si>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</si>
  <si>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</si>
  <si>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</si>
  <si>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</si>
  <si>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</si>
  <si>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</si>
  <si>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</si>
  <si>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</si>
  <si>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</si>
  <si>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</si>
  <si>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</si>
  <si>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</si>
  <si>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</si>
  <si>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</si>
  <si>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</si>
  <si>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</si>
  <si>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</si>
  <si>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</si>
  <si>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</si>
  <si>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</si>
  <si>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</si>
  <si>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</si>
  <si>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</si>
  <si>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</si>
  <si>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</si>
  <si>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</si>
  <si>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</si>
  <si>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</si>
  <si>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</si>
  <si>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</si>
  <si>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</si>
  <si>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</si>
  <si>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</si>
  <si>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</si>
  <si>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</si>
  <si>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</si>
  <si>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</si>
  <si>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</si>
  <si>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</si>
  <si>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</si>
  <si>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</si>
  <si>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</si>
  <si>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</si>
  <si>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</si>
  <si>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</si>
  <si>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</si>
  <si>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</si>
  <si>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</si>
  <si>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</si>
  <si>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</si>
  <si>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</si>
  <si>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</si>
  <si>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</si>
  <si>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</si>
  <si>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</si>
  <si>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</si>
  <si>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</si>
  <si>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</si>
  <si>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</si>
  <si>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</si>
  <si>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</si>
  <si>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</si>
  <si>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</si>
  <si>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</si>
  <si>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</si>
  <si>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</si>
  <si>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</si>
  <si>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</si>
  <si>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</si>
  <si>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</si>
  <si>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</si>
  <si>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</si>
  <si>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</si>
  <si>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</si>
  <si>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</si>
  <si>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</si>
  <si>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</si>
  <si>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</si>
  <si>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</si>
  <si>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</si>
  <si>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</si>
  <si>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</si>
  <si>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</si>
  <si>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</si>
  <si>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</si>
  <si>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</si>
  <si>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</si>
  <si>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</si>
  <si>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</si>
  <si>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</si>
  <si>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</si>
  <si>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</si>
  <si>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</si>
  <si>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</si>
  <si>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</si>
  <si>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</si>
  <si>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</si>
  <si>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</si>
  <si>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</si>
  <si>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</si>
  <si>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</si>
  <si>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</si>
  <si>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</si>
  <si>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</si>
  <si>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</si>
  <si>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</si>
  <si>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</si>
  <si>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</si>
  <si>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</si>
  <si>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</si>
  <si>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</si>
  <si>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</si>
  <si>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</si>
  <si>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</si>
  <si>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</si>
  <si>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</si>
  <si>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</si>
  <si>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</si>
  <si>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</si>
  <si>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</si>
  <si>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</si>
  <si>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</si>
  <si>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</si>
  <si>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</si>
  <si>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</si>
  <si>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</si>
  <si>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</si>
  <si>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</si>
  <si>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</si>
  <si>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</si>
  <si>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</si>
  <si>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</si>
  <si>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</si>
  <si>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</si>
  <si>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</si>
  <si>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</si>
  <si>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</si>
  <si>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</si>
  <si>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</si>
  <si>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</si>
  <si>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</si>
  <si>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</si>
  <si>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</si>
  <si>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</si>
  <si>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</si>
  <si>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</si>
  <si>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</si>
  <si>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</si>
  <si>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</si>
  <si>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</si>
  <si>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</si>
  <si>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консолидиран</t>
  </si>
  <si>
    <t>Спиди АД</t>
  </si>
  <si>
    <t>01.01.2014-31.12.2014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</si>
</sst>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Times New Roman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6">
      <selection activeCell="G63" sqref="G6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871</v>
      </c>
      <c r="F3" s="217" t="s">
        <v>2</v>
      </c>
      <c r="G3" s="172"/>
      <c r="H3" s="461">
        <v>131371780</v>
      </c>
    </row>
    <row r="4" spans="1:8" ht="15">
      <c r="A4" s="575" t="s">
        <v>3</v>
      </c>
      <c r="B4" s="581"/>
      <c r="C4" s="581"/>
      <c r="D4" s="581"/>
      <c r="E4" s="504" t="s">
        <v>870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5336</v>
      </c>
      <c r="H11" s="152">
        <v>4447</v>
      </c>
    </row>
    <row r="12" spans="1:8" ht="15">
      <c r="A12" s="235" t="s">
        <v>24</v>
      </c>
      <c r="B12" s="241" t="s">
        <v>25</v>
      </c>
      <c r="C12" s="151">
        <v>26</v>
      </c>
      <c r="D12" s="151"/>
      <c r="E12" s="237" t="s">
        <v>26</v>
      </c>
      <c r="F12" s="242" t="s">
        <v>27</v>
      </c>
      <c r="G12" s="153">
        <v>5336</v>
      </c>
      <c r="H12" s="153">
        <v>4447</v>
      </c>
    </row>
    <row r="13" spans="1:8" ht="15">
      <c r="A13" s="235" t="s">
        <v>28</v>
      </c>
      <c r="B13" s="241" t="s">
        <v>29</v>
      </c>
      <c r="C13" s="151">
        <v>751</v>
      </c>
      <c r="D13" s="151">
        <v>351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16713</v>
      </c>
      <c r="D15" s="151">
        <v>11025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5336</v>
      </c>
      <c r="H17" s="154">
        <f>H11+H14+H15+H16</f>
        <v>4447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6251</v>
      </c>
      <c r="D18" s="151">
        <v>3295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23741</v>
      </c>
      <c r="D19" s="155">
        <f>SUM(D11:D18)</f>
        <v>14671</v>
      </c>
      <c r="E19" s="237" t="s">
        <v>53</v>
      </c>
      <c r="F19" s="242" t="s">
        <v>54</v>
      </c>
      <c r="G19" s="152">
        <v>19576</v>
      </c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455</v>
      </c>
      <c r="H21" s="156">
        <f>SUM(H22:H24)</f>
        <v>448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1544</v>
      </c>
      <c r="D24" s="151">
        <v>608</v>
      </c>
      <c r="E24" s="237" t="s">
        <v>72</v>
      </c>
      <c r="F24" s="242" t="s">
        <v>73</v>
      </c>
      <c r="G24" s="152">
        <v>455</v>
      </c>
      <c r="H24" s="152">
        <v>448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20031</v>
      </c>
      <c r="H25" s="154">
        <f>H19+H20+H21</f>
        <v>448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1544</v>
      </c>
      <c r="D27" s="155">
        <f>SUM(D23:D26)</f>
        <v>608</v>
      </c>
      <c r="E27" s="253" t="s">
        <v>83</v>
      </c>
      <c r="F27" s="242" t="s">
        <v>84</v>
      </c>
      <c r="G27" s="154">
        <f>SUM(G28:G30)</f>
        <v>4194</v>
      </c>
      <c r="H27" s="154">
        <f>SUM(H28:H30)</f>
        <v>1211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4194</v>
      </c>
      <c r="H28" s="152">
        <v>1211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>
        <v>17519</v>
      </c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9652</v>
      </c>
      <c r="H31" s="152">
        <v>8827</v>
      </c>
      <c r="M31" s="157"/>
    </row>
    <row r="32" spans="1:15" ht="15">
      <c r="A32" s="235" t="s">
        <v>98</v>
      </c>
      <c r="B32" s="250" t="s">
        <v>99</v>
      </c>
      <c r="C32" s="155">
        <f>C30+C31</f>
        <v>17519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13846</v>
      </c>
      <c r="H33" s="154">
        <f>H27+H31+H32</f>
        <v>10038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39213</v>
      </c>
      <c r="H36" s="154">
        <f>H25+H17+H33</f>
        <v>14933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14885</v>
      </c>
      <c r="H44" s="152">
        <v>7256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14885</v>
      </c>
      <c r="H49" s="154">
        <f>SUM(H43:H48)</f>
        <v>7256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183</v>
      </c>
      <c r="D54" s="151">
        <v>176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42987</v>
      </c>
      <c r="D55" s="155">
        <f>D19+D20+D21+D27+D32+D45+D51+D53+D54</f>
        <v>15455</v>
      </c>
      <c r="E55" s="237" t="s">
        <v>172</v>
      </c>
      <c r="F55" s="261" t="s">
        <v>173</v>
      </c>
      <c r="G55" s="154">
        <f>G49+G51+G52+G53+G54</f>
        <v>14885</v>
      </c>
      <c r="H55" s="154">
        <f>H49+H51+H52+H53+H54</f>
        <v>7256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520</v>
      </c>
      <c r="D58" s="151">
        <v>605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5067</v>
      </c>
      <c r="H59" s="152">
        <v>2884</v>
      </c>
      <c r="M59" s="157"/>
    </row>
    <row r="60" spans="1:8" ht="15">
      <c r="A60" s="235" t="s">
        <v>183</v>
      </c>
      <c r="B60" s="241" t="s">
        <v>184</v>
      </c>
      <c r="C60" s="151">
        <v>10</v>
      </c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14371</v>
      </c>
      <c r="H61" s="154">
        <f>SUM(H62:H68)</f>
        <v>6142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441</v>
      </c>
      <c r="H62" s="152">
        <v>767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530</v>
      </c>
      <c r="D64" s="155">
        <f>SUM(D58:D63)</f>
        <v>605</v>
      </c>
      <c r="E64" s="237" t="s">
        <v>200</v>
      </c>
      <c r="F64" s="242" t="s">
        <v>201</v>
      </c>
      <c r="G64" s="152">
        <v>9790</v>
      </c>
      <c r="H64" s="152">
        <v>2760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2366</v>
      </c>
      <c r="H66" s="152">
        <v>1493</v>
      </c>
    </row>
    <row r="67" spans="1:8" ht="15">
      <c r="A67" s="235" t="s">
        <v>207</v>
      </c>
      <c r="B67" s="241" t="s">
        <v>208</v>
      </c>
      <c r="C67" s="151">
        <v>4062</v>
      </c>
      <c r="D67" s="151">
        <v>3670</v>
      </c>
      <c r="E67" s="237" t="s">
        <v>209</v>
      </c>
      <c r="F67" s="242" t="s">
        <v>210</v>
      </c>
      <c r="G67" s="152">
        <v>811</v>
      </c>
      <c r="H67" s="152">
        <v>373</v>
      </c>
    </row>
    <row r="68" spans="1:8" ht="15">
      <c r="A68" s="235" t="s">
        <v>211</v>
      </c>
      <c r="B68" s="241" t="s">
        <v>212</v>
      </c>
      <c r="C68" s="151">
        <v>14909</v>
      </c>
      <c r="D68" s="151">
        <v>7764</v>
      </c>
      <c r="E68" s="237" t="s">
        <v>213</v>
      </c>
      <c r="F68" s="242" t="s">
        <v>214</v>
      </c>
      <c r="G68" s="152">
        <v>963</v>
      </c>
      <c r="H68" s="152">
        <v>749</v>
      </c>
    </row>
    <row r="69" spans="1:8" ht="15">
      <c r="A69" s="235" t="s">
        <v>215</v>
      </c>
      <c r="B69" s="241" t="s">
        <v>216</v>
      </c>
      <c r="C69" s="151">
        <v>2069</v>
      </c>
      <c r="D69" s="151">
        <v>389</v>
      </c>
      <c r="E69" s="251" t="s">
        <v>78</v>
      </c>
      <c r="F69" s="242" t="s">
        <v>217</v>
      </c>
      <c r="G69" s="152">
        <v>2882</v>
      </c>
      <c r="H69" s="152">
        <v>5980</v>
      </c>
    </row>
    <row r="70" spans="1:8" ht="15">
      <c r="A70" s="235" t="s">
        <v>218</v>
      </c>
      <c r="B70" s="241" t="s">
        <v>219</v>
      </c>
      <c r="C70" s="151">
        <v>128</v>
      </c>
      <c r="D70" s="151"/>
      <c r="E70" s="237" t="s">
        <v>220</v>
      </c>
      <c r="F70" s="242" t="s">
        <v>221</v>
      </c>
      <c r="G70" s="152">
        <v>78</v>
      </c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22398</v>
      </c>
      <c r="H71" s="161">
        <f>H59+H60+H61+H69+H70</f>
        <v>15006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286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2137</v>
      </c>
      <c r="D74" s="151">
        <v>69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23591</v>
      </c>
      <c r="D75" s="155">
        <f>SUM(D67:D74)</f>
        <v>11892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2121</v>
      </c>
      <c r="H76" s="152">
        <v>20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24519</v>
      </c>
      <c r="H79" s="162">
        <f>H71+H74+H75+H76</f>
        <v>15026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2502</v>
      </c>
      <c r="D87" s="151">
        <v>3756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7515</v>
      </c>
      <c r="D88" s="151">
        <v>4958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1019</v>
      </c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7</v>
      </c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11043</v>
      </c>
      <c r="D91" s="155">
        <f>SUM(D87:D90)</f>
        <v>8714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466</v>
      </c>
      <c r="D92" s="151">
        <v>549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35630</v>
      </c>
      <c r="D93" s="155">
        <f>D64+D75+D84+D91+D92</f>
        <v>21760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78617</v>
      </c>
      <c r="D94" s="164">
        <f>D93+D55</f>
        <v>37215</v>
      </c>
      <c r="E94" s="449" t="s">
        <v>270</v>
      </c>
      <c r="F94" s="289" t="s">
        <v>271</v>
      </c>
      <c r="G94" s="165">
        <f>G36+G39+G55+G79</f>
        <v>78617</v>
      </c>
      <c r="H94" s="165">
        <f>H36+H39+H55+H79</f>
        <v>37215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4">
      <selection activeCell="H13" sqref="H13:H15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Спиди АД</v>
      </c>
      <c r="C2" s="584"/>
      <c r="D2" s="584"/>
      <c r="E2" s="584"/>
      <c r="F2" s="586" t="s">
        <v>2</v>
      </c>
      <c r="G2" s="586"/>
      <c r="H2" s="526">
        <f>'справка №1-БАЛАНС'!H3</f>
        <v>131371780</v>
      </c>
    </row>
    <row r="3" spans="1:8" ht="15">
      <c r="A3" s="467" t="s">
        <v>275</v>
      </c>
      <c r="B3" s="584" t="str">
        <f>'справка №1-БАЛАНС'!E4</f>
        <v>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01.01.2014-31.12.2014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6885</v>
      </c>
      <c r="D9" s="46">
        <v>8305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37770</v>
      </c>
      <c r="D10" s="46">
        <v>21348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4983</v>
      </c>
      <c r="D11" s="46">
        <v>3176</v>
      </c>
      <c r="E11" s="300" t="s">
        <v>293</v>
      </c>
      <c r="F11" s="549" t="s">
        <v>294</v>
      </c>
      <c r="G11" s="550">
        <v>76546</v>
      </c>
      <c r="H11" s="550">
        <v>62807</v>
      </c>
    </row>
    <row r="12" spans="1:8" ht="12">
      <c r="A12" s="298" t="s">
        <v>295</v>
      </c>
      <c r="B12" s="299" t="s">
        <v>296</v>
      </c>
      <c r="C12" s="46">
        <v>14917</v>
      </c>
      <c r="D12" s="46">
        <v>17336</v>
      </c>
      <c r="E12" s="300" t="s">
        <v>78</v>
      </c>
      <c r="F12" s="549" t="s">
        <v>297</v>
      </c>
      <c r="G12" s="550">
        <v>4353</v>
      </c>
      <c r="H12" s="550">
        <v>3482</v>
      </c>
    </row>
    <row r="13" spans="1:18" ht="12">
      <c r="A13" s="298" t="s">
        <v>298</v>
      </c>
      <c r="B13" s="299" t="s">
        <v>299</v>
      </c>
      <c r="C13" s="46">
        <v>3070</v>
      </c>
      <c r="D13" s="46">
        <v>3047</v>
      </c>
      <c r="E13" s="301" t="s">
        <v>51</v>
      </c>
      <c r="F13" s="551" t="s">
        <v>300</v>
      </c>
      <c r="G13" s="548">
        <f>SUM(G9:G12)</f>
        <v>80899</v>
      </c>
      <c r="H13" s="548">
        <f>SUM(H9:H12)</f>
        <v>66289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1141</v>
      </c>
      <c r="D14" s="46">
        <v>1428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>
        <v>49</v>
      </c>
      <c r="H15" s="550">
        <v>8</v>
      </c>
    </row>
    <row r="16" spans="1:8" ht="12">
      <c r="A16" s="298" t="s">
        <v>307</v>
      </c>
      <c r="B16" s="299" t="s">
        <v>308</v>
      </c>
      <c r="C16" s="47">
        <v>1017</v>
      </c>
      <c r="D16" s="47">
        <v>1275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69783</v>
      </c>
      <c r="D19" s="49">
        <f>SUM(D9:D15)+D16</f>
        <v>55915</v>
      </c>
      <c r="E19" s="304" t="s">
        <v>317</v>
      </c>
      <c r="F19" s="552" t="s">
        <v>318</v>
      </c>
      <c r="G19" s="550">
        <v>346</v>
      </c>
      <c r="H19" s="550">
        <v>334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524</v>
      </c>
      <c r="D22" s="46">
        <v>401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7</v>
      </c>
      <c r="H23" s="550"/>
    </row>
    <row r="24" spans="1:18" ht="12">
      <c r="A24" s="298" t="s">
        <v>332</v>
      </c>
      <c r="B24" s="305" t="s">
        <v>333</v>
      </c>
      <c r="C24" s="46">
        <v>17</v>
      </c>
      <c r="D24" s="46">
        <v>6</v>
      </c>
      <c r="E24" s="301" t="s">
        <v>103</v>
      </c>
      <c r="F24" s="554" t="s">
        <v>334</v>
      </c>
      <c r="G24" s="548">
        <f>SUM(G19:G23)</f>
        <v>353</v>
      </c>
      <c r="H24" s="548">
        <f>SUM(H19:H23)</f>
        <v>334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174</v>
      </c>
      <c r="D25" s="46">
        <v>442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715</v>
      </c>
      <c r="D26" s="49">
        <f>SUM(D22:D25)</f>
        <v>849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70498</v>
      </c>
      <c r="D28" s="50">
        <f>D26+D19</f>
        <v>56764</v>
      </c>
      <c r="E28" s="127" t="s">
        <v>339</v>
      </c>
      <c r="F28" s="554" t="s">
        <v>340</v>
      </c>
      <c r="G28" s="548">
        <f>G13+G15+G24</f>
        <v>81301</v>
      </c>
      <c r="H28" s="548">
        <f>H13+H15+H24</f>
        <v>66631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10803</v>
      </c>
      <c r="D30" s="50">
        <f>IF((H28-D28)&gt;0,H28-D28,0)</f>
        <v>9867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70498</v>
      </c>
      <c r="D33" s="49">
        <f>D28-D31+D32</f>
        <v>56764</v>
      </c>
      <c r="E33" s="127" t="s">
        <v>353</v>
      </c>
      <c r="F33" s="554" t="s">
        <v>354</v>
      </c>
      <c r="G33" s="53">
        <f>G32-G31+G28</f>
        <v>81301</v>
      </c>
      <c r="H33" s="53">
        <f>H32-H31+H28</f>
        <v>66631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10803</v>
      </c>
      <c r="D34" s="50">
        <f>IF((H33-D33)&gt;0,H33-D33,0)</f>
        <v>9867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1151</v>
      </c>
      <c r="D35" s="49">
        <f>D36+D37+D38</f>
        <v>1040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1151</v>
      </c>
      <c r="D36" s="46">
        <v>987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>
        <v>53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9652</v>
      </c>
      <c r="D39" s="460">
        <f>+IF((H33-D33-D35)&gt;0,H33-D33-D35,0)</f>
        <v>8827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9652</v>
      </c>
      <c r="D41" s="52">
        <f>IF(H39=0,IF(D39-D40&gt;0,D39-D40+H40,0),IF(H39-H40&lt;0,H40-H39+D39,0))</f>
        <v>8827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81301</v>
      </c>
      <c r="D42" s="53">
        <f>D33+D35+D39</f>
        <v>66631</v>
      </c>
      <c r="E42" s="128" t="s">
        <v>380</v>
      </c>
      <c r="F42" s="129" t="s">
        <v>381</v>
      </c>
      <c r="G42" s="53">
        <f>G39+G33</f>
        <v>81301</v>
      </c>
      <c r="H42" s="53">
        <f>H39+H33</f>
        <v>66631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5">
      <selection activeCell="D35" sqref="D3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Спиди АД</v>
      </c>
      <c r="C4" s="541" t="s">
        <v>2</v>
      </c>
      <c r="D4" s="541">
        <f>'справка №1-БАЛАНС'!H3</f>
        <v>131371780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01.01.2014-31.12.2014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94860</v>
      </c>
      <c r="D10" s="54">
        <v>77210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-59281</v>
      </c>
      <c r="D11" s="54">
        <v>-38741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-16937</v>
      </c>
      <c r="D13" s="54">
        <v>-18706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-6357</v>
      </c>
      <c r="D14" s="54">
        <v>-6546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-1205</v>
      </c>
      <c r="D15" s="54">
        <v>-1032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-11</v>
      </c>
      <c r="D18" s="54">
        <v>-6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419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11488</v>
      </c>
      <c r="D20" s="55">
        <f>SUM(D10:D19)</f>
        <v>12179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-4759</v>
      </c>
      <c r="D22" s="54">
        <v>-1983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>
        <v>401</v>
      </c>
      <c r="D23" s="54">
        <v>725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>
        <v>-19693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-24051</v>
      </c>
      <c r="D32" s="55">
        <f>SUM(D22:D31)</f>
        <v>-1258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>
        <v>20454</v>
      </c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12454</v>
      </c>
      <c r="D36" s="54">
        <v>1261</v>
      </c>
      <c r="E36" s="130"/>
      <c r="F36" s="130"/>
    </row>
    <row r="37" spans="1:6" ht="12">
      <c r="A37" s="332" t="s">
        <v>439</v>
      </c>
      <c r="B37" s="333" t="s">
        <v>440</v>
      </c>
      <c r="C37" s="54">
        <v>-6015</v>
      </c>
      <c r="D37" s="54">
        <v>-1074</v>
      </c>
      <c r="E37" s="130"/>
      <c r="F37" s="130"/>
    </row>
    <row r="38" spans="1:6" ht="12">
      <c r="A38" s="332" t="s">
        <v>441</v>
      </c>
      <c r="B38" s="333" t="s">
        <v>442</v>
      </c>
      <c r="C38" s="54">
        <v>-4142</v>
      </c>
      <c r="D38" s="54">
        <v>-3651</v>
      </c>
      <c r="E38" s="130"/>
      <c r="F38" s="130"/>
    </row>
    <row r="39" spans="1:6" ht="12">
      <c r="A39" s="332" t="s">
        <v>443</v>
      </c>
      <c r="B39" s="333" t="s">
        <v>444</v>
      </c>
      <c r="C39" s="54">
        <v>-153</v>
      </c>
      <c r="D39" s="54">
        <v>-452</v>
      </c>
      <c r="E39" s="130"/>
      <c r="F39" s="130"/>
    </row>
    <row r="40" spans="1:6" ht="12">
      <c r="A40" s="332" t="s">
        <v>445</v>
      </c>
      <c r="B40" s="333" t="s">
        <v>446</v>
      </c>
      <c r="C40" s="54">
        <v>-4442</v>
      </c>
      <c r="D40" s="54">
        <v>-4410</v>
      </c>
      <c r="E40" s="130"/>
      <c r="F40" s="130"/>
    </row>
    <row r="41" spans="1:8" ht="12">
      <c r="A41" s="332" t="s">
        <v>447</v>
      </c>
      <c r="B41" s="333" t="s">
        <v>448</v>
      </c>
      <c r="C41" s="54">
        <v>-3264</v>
      </c>
      <c r="D41" s="54">
        <v>2163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14892</v>
      </c>
      <c r="D42" s="55">
        <f>SUM(D34:D41)</f>
        <v>-6163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2329</v>
      </c>
      <c r="D43" s="55">
        <f>D42+D32+D20</f>
        <v>4758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8714</v>
      </c>
      <c r="D44" s="132">
        <v>3956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11043</v>
      </c>
      <c r="D45" s="55">
        <f>D44+D43</f>
        <v>8714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11043</v>
      </c>
      <c r="D46" s="56">
        <v>8714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9">
      <selection activeCell="I18" sqref="I18:I1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Спиди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131371780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01.01.2014-31.12.2014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4447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448</v>
      </c>
      <c r="I11" s="58">
        <f>'справка №1-БАЛАНС'!H28+'справка №1-БАЛАНС'!H31</f>
        <v>10038</v>
      </c>
      <c r="J11" s="58">
        <f>'справка №1-БАЛАНС'!H29+'справка №1-БАЛАНС'!H32</f>
        <v>0</v>
      </c>
      <c r="K11" s="60"/>
      <c r="L11" s="344">
        <f>SUM(C11:K11)</f>
        <v>14933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4447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448</v>
      </c>
      <c r="I15" s="61">
        <f t="shared" si="2"/>
        <v>10038</v>
      </c>
      <c r="J15" s="61">
        <f t="shared" si="2"/>
        <v>0</v>
      </c>
      <c r="K15" s="61">
        <f t="shared" si="2"/>
        <v>0</v>
      </c>
      <c r="L15" s="344">
        <f t="shared" si="1"/>
        <v>14933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9652</v>
      </c>
      <c r="J16" s="345">
        <f>+'справка №1-БАЛАНС'!G32</f>
        <v>0</v>
      </c>
      <c r="K16" s="60"/>
      <c r="L16" s="344">
        <f t="shared" si="1"/>
        <v>9652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-5844</v>
      </c>
      <c r="J17" s="62">
        <f>J18+J19</f>
        <v>0</v>
      </c>
      <c r="K17" s="62">
        <f t="shared" si="3"/>
        <v>0</v>
      </c>
      <c r="L17" s="344">
        <f t="shared" si="1"/>
        <v>-5844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>
        <v>-4447</v>
      </c>
      <c r="J18" s="60"/>
      <c r="K18" s="60"/>
      <c r="L18" s="344">
        <f t="shared" si="1"/>
        <v>-4447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>
        <v>-1397</v>
      </c>
      <c r="J19" s="60"/>
      <c r="K19" s="60"/>
      <c r="L19" s="344">
        <f t="shared" si="1"/>
        <v>-1397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889</v>
      </c>
      <c r="D24" s="59">
        <f aca="true" t="shared" si="5" ref="D24:M24">D25-D26</f>
        <v>19576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7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20472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>
        <v>889</v>
      </c>
      <c r="D25" s="185">
        <v>19576</v>
      </c>
      <c r="E25" s="185"/>
      <c r="F25" s="185"/>
      <c r="G25" s="185"/>
      <c r="H25" s="185">
        <v>7</v>
      </c>
      <c r="I25" s="185"/>
      <c r="J25" s="185"/>
      <c r="K25" s="185"/>
      <c r="L25" s="344">
        <f t="shared" si="1"/>
        <v>20472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5336</v>
      </c>
      <c r="D29" s="59">
        <f aca="true" t="shared" si="6" ref="D29:M29">D17+D20+D21+D24+D28+D27+D15+D16</f>
        <v>19576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455</v>
      </c>
      <c r="I29" s="59">
        <f t="shared" si="6"/>
        <v>13846</v>
      </c>
      <c r="J29" s="59">
        <f t="shared" si="6"/>
        <v>0</v>
      </c>
      <c r="K29" s="59">
        <f t="shared" si="6"/>
        <v>0</v>
      </c>
      <c r="L29" s="344">
        <f t="shared" si="1"/>
        <v>39213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5336</v>
      </c>
      <c r="D32" s="59">
        <f t="shared" si="7"/>
        <v>19576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455</v>
      </c>
      <c r="I32" s="59">
        <f t="shared" si="7"/>
        <v>13846</v>
      </c>
      <c r="J32" s="59">
        <f t="shared" si="7"/>
        <v>0</v>
      </c>
      <c r="K32" s="59">
        <f t="shared" si="7"/>
        <v>0</v>
      </c>
      <c r="L32" s="344">
        <f t="shared" si="1"/>
        <v>39213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H7">
      <selection activeCell="M22" sqref="M2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385</v>
      </c>
      <c r="B2" s="597"/>
      <c r="C2" s="598" t="str">
        <f>'справка №1-БАЛАНС'!E3</f>
        <v>Спиди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131371780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01.01.2014-31.12.2014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5" t="s">
        <v>465</v>
      </c>
      <c r="B5" s="606"/>
      <c r="C5" s="609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2" t="s">
        <v>531</v>
      </c>
      <c r="R5" s="602" t="s">
        <v>532</v>
      </c>
    </row>
    <row r="6" spans="1:18" s="100" customFormat="1" ht="48">
      <c r="A6" s="607"/>
      <c r="B6" s="608"/>
      <c r="C6" s="610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3"/>
      <c r="R6" s="603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>
        <v>168</v>
      </c>
      <c r="E10" s="189"/>
      <c r="F10" s="189"/>
      <c r="G10" s="74">
        <f aca="true" t="shared" si="2" ref="G10:G39">D10+E10-F10</f>
        <v>168</v>
      </c>
      <c r="H10" s="65"/>
      <c r="I10" s="65"/>
      <c r="J10" s="74">
        <f aca="true" t="shared" si="3" ref="J10:J39">G10+H10-I10</f>
        <v>168</v>
      </c>
      <c r="K10" s="65">
        <v>139</v>
      </c>
      <c r="L10" s="65">
        <v>3</v>
      </c>
      <c r="M10" s="65"/>
      <c r="N10" s="74">
        <f aca="true" t="shared" si="4" ref="N10:N39">K10+L10-M10</f>
        <v>142</v>
      </c>
      <c r="O10" s="65"/>
      <c r="P10" s="65"/>
      <c r="Q10" s="74">
        <f t="shared" si="0"/>
        <v>142</v>
      </c>
      <c r="R10" s="74">
        <f t="shared" si="1"/>
        <v>26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3213</v>
      </c>
      <c r="E11" s="189">
        <v>164</v>
      </c>
      <c r="F11" s="189">
        <v>12</v>
      </c>
      <c r="G11" s="74">
        <f t="shared" si="2"/>
        <v>3365</v>
      </c>
      <c r="H11" s="65"/>
      <c r="I11" s="65"/>
      <c r="J11" s="74">
        <f t="shared" si="3"/>
        <v>3365</v>
      </c>
      <c r="K11" s="65">
        <v>2409</v>
      </c>
      <c r="L11" s="65">
        <v>208</v>
      </c>
      <c r="M11" s="65">
        <v>3</v>
      </c>
      <c r="N11" s="74">
        <f t="shared" si="4"/>
        <v>2614</v>
      </c>
      <c r="O11" s="65"/>
      <c r="P11" s="65"/>
      <c r="Q11" s="74">
        <f t="shared" si="0"/>
        <v>2614</v>
      </c>
      <c r="R11" s="74">
        <f t="shared" si="1"/>
        <v>751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25159</v>
      </c>
      <c r="E13" s="189">
        <v>7785</v>
      </c>
      <c r="F13" s="189">
        <v>3016</v>
      </c>
      <c r="G13" s="74">
        <f t="shared" si="2"/>
        <v>29928</v>
      </c>
      <c r="H13" s="65"/>
      <c r="I13" s="65"/>
      <c r="J13" s="74">
        <f t="shared" si="3"/>
        <v>29928</v>
      </c>
      <c r="K13" s="65">
        <v>12965</v>
      </c>
      <c r="L13" s="65">
        <v>3262</v>
      </c>
      <c r="M13" s="65">
        <v>3012</v>
      </c>
      <c r="N13" s="74">
        <f t="shared" si="4"/>
        <v>13215</v>
      </c>
      <c r="O13" s="65"/>
      <c r="P13" s="65"/>
      <c r="Q13" s="74">
        <f t="shared" si="0"/>
        <v>13215</v>
      </c>
      <c r="R13" s="74">
        <f t="shared" si="1"/>
        <v>16713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9054</v>
      </c>
      <c r="E16" s="189">
        <v>3511</v>
      </c>
      <c r="F16" s="189">
        <v>12</v>
      </c>
      <c r="G16" s="74">
        <f t="shared" si="2"/>
        <v>12553</v>
      </c>
      <c r="H16" s="65"/>
      <c r="I16" s="65"/>
      <c r="J16" s="74">
        <f t="shared" si="3"/>
        <v>12553</v>
      </c>
      <c r="K16" s="65">
        <v>5259</v>
      </c>
      <c r="L16" s="65">
        <v>1043</v>
      </c>
      <c r="M16" s="65"/>
      <c r="N16" s="74">
        <f t="shared" si="4"/>
        <v>6302</v>
      </c>
      <c r="O16" s="65"/>
      <c r="P16" s="65"/>
      <c r="Q16" s="74">
        <f aca="true" t="shared" si="5" ref="Q16:Q25">N16+O16-P16</f>
        <v>6302</v>
      </c>
      <c r="R16" s="74">
        <f aca="true" t="shared" si="6" ref="R16:R25">J16-Q16</f>
        <v>6251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37594</v>
      </c>
      <c r="E17" s="194">
        <f>SUM(E9:E16)</f>
        <v>11460</v>
      </c>
      <c r="F17" s="194">
        <f>SUM(F9:F16)</f>
        <v>3040</v>
      </c>
      <c r="G17" s="74">
        <f t="shared" si="2"/>
        <v>46014</v>
      </c>
      <c r="H17" s="75">
        <f>SUM(H9:H16)</f>
        <v>0</v>
      </c>
      <c r="I17" s="75">
        <f>SUM(I9:I16)</f>
        <v>0</v>
      </c>
      <c r="J17" s="74">
        <f t="shared" si="3"/>
        <v>46014</v>
      </c>
      <c r="K17" s="75">
        <f>SUM(K9:K16)</f>
        <v>20772</v>
      </c>
      <c r="L17" s="75">
        <f>SUM(L9:L16)</f>
        <v>4516</v>
      </c>
      <c r="M17" s="75">
        <f>SUM(M9:M16)</f>
        <v>3015</v>
      </c>
      <c r="N17" s="74">
        <f t="shared" si="4"/>
        <v>22273</v>
      </c>
      <c r="O17" s="75">
        <f>SUM(O9:O16)</f>
        <v>0</v>
      </c>
      <c r="P17" s="75">
        <f>SUM(P9:P16)</f>
        <v>0</v>
      </c>
      <c r="Q17" s="74">
        <f t="shared" si="5"/>
        <v>22273</v>
      </c>
      <c r="R17" s="74">
        <f t="shared" si="6"/>
        <v>23741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4260</v>
      </c>
      <c r="E22" s="189">
        <v>255</v>
      </c>
      <c r="F22" s="189"/>
      <c r="G22" s="74">
        <f t="shared" si="2"/>
        <v>4515</v>
      </c>
      <c r="H22" s="65"/>
      <c r="I22" s="65"/>
      <c r="J22" s="74">
        <f t="shared" si="3"/>
        <v>4515</v>
      </c>
      <c r="K22" s="65">
        <v>2485</v>
      </c>
      <c r="L22" s="65">
        <v>486</v>
      </c>
      <c r="M22" s="65"/>
      <c r="N22" s="74">
        <f t="shared" si="4"/>
        <v>2971</v>
      </c>
      <c r="O22" s="65"/>
      <c r="P22" s="65"/>
      <c r="Q22" s="74">
        <f t="shared" si="5"/>
        <v>2971</v>
      </c>
      <c r="R22" s="74">
        <f t="shared" si="6"/>
        <v>1544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4260</v>
      </c>
      <c r="E25" s="190">
        <f aca="true" t="shared" si="7" ref="E25:P25">SUM(E21:E24)</f>
        <v>255</v>
      </c>
      <c r="F25" s="190">
        <f t="shared" si="7"/>
        <v>0</v>
      </c>
      <c r="G25" s="67">
        <f t="shared" si="2"/>
        <v>4515</v>
      </c>
      <c r="H25" s="66">
        <f t="shared" si="7"/>
        <v>0</v>
      </c>
      <c r="I25" s="66">
        <f t="shared" si="7"/>
        <v>0</v>
      </c>
      <c r="J25" s="67">
        <f t="shared" si="3"/>
        <v>4515</v>
      </c>
      <c r="K25" s="66">
        <f t="shared" si="7"/>
        <v>2485</v>
      </c>
      <c r="L25" s="66">
        <f t="shared" si="7"/>
        <v>486</v>
      </c>
      <c r="M25" s="66">
        <f t="shared" si="7"/>
        <v>0</v>
      </c>
      <c r="N25" s="67">
        <f t="shared" si="4"/>
        <v>2971</v>
      </c>
      <c r="O25" s="66">
        <f t="shared" si="7"/>
        <v>0</v>
      </c>
      <c r="P25" s="66">
        <f t="shared" si="7"/>
        <v>0</v>
      </c>
      <c r="Q25" s="67">
        <f t="shared" si="5"/>
        <v>2971</v>
      </c>
      <c r="R25" s="67">
        <f t="shared" si="6"/>
        <v>1544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41854</v>
      </c>
      <c r="E40" s="438">
        <f>E17+E18+E19+E25+E38+E39</f>
        <v>11715</v>
      </c>
      <c r="F40" s="438">
        <f aca="true" t="shared" si="13" ref="F40:R40">F17+F18+F19+F25+F38+F39</f>
        <v>3040</v>
      </c>
      <c r="G40" s="438">
        <f t="shared" si="13"/>
        <v>50529</v>
      </c>
      <c r="H40" s="438">
        <f t="shared" si="13"/>
        <v>0</v>
      </c>
      <c r="I40" s="438">
        <f t="shared" si="13"/>
        <v>0</v>
      </c>
      <c r="J40" s="438">
        <f t="shared" si="13"/>
        <v>50529</v>
      </c>
      <c r="K40" s="438">
        <f t="shared" si="13"/>
        <v>23257</v>
      </c>
      <c r="L40" s="438">
        <f t="shared" si="13"/>
        <v>5002</v>
      </c>
      <c r="M40" s="438">
        <f t="shared" si="13"/>
        <v>3015</v>
      </c>
      <c r="N40" s="438">
        <f t="shared" si="13"/>
        <v>25244</v>
      </c>
      <c r="O40" s="438">
        <f t="shared" si="13"/>
        <v>0</v>
      </c>
      <c r="P40" s="438">
        <f t="shared" si="13"/>
        <v>0</v>
      </c>
      <c r="Q40" s="438">
        <f t="shared" si="13"/>
        <v>25244</v>
      </c>
      <c r="R40" s="438">
        <f t="shared" si="13"/>
        <v>25285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1"/>
      <c r="L44" s="611"/>
      <c r="M44" s="611"/>
      <c r="N44" s="611"/>
      <c r="O44" s="600" t="s">
        <v>785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1">
      <selection activeCell="D104" sqref="D10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Спиди АД</v>
      </c>
      <c r="C3" s="619"/>
      <c r="D3" s="526" t="s">
        <v>2</v>
      </c>
      <c r="E3" s="107">
        <f>'справка №1-БАЛАНС'!H3</f>
        <v>131371780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01.01.2014-31.12.2014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>
        <v>183</v>
      </c>
      <c r="D21" s="108">
        <v>183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5086</v>
      </c>
      <c r="D24" s="119">
        <f>SUM(D25:D27)</f>
        <v>5086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3152</v>
      </c>
      <c r="D25" s="108">
        <v>3152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>
        <v>1934</v>
      </c>
      <c r="D26" s="108">
        <v>1934</v>
      </c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13885</v>
      </c>
      <c r="D28" s="108">
        <v>13885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2069</v>
      </c>
      <c r="D29" s="108">
        <v>2069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>
        <v>128</v>
      </c>
      <c r="D30" s="108">
        <v>128</v>
      </c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286</v>
      </c>
      <c r="D33" s="105">
        <f>SUM(D34:D37)</f>
        <v>286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>
        <v>286</v>
      </c>
      <c r="D34" s="108">
        <v>286</v>
      </c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2137</v>
      </c>
      <c r="D38" s="105">
        <f>SUM(D39:D42)</f>
        <v>2137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2137</v>
      </c>
      <c r="D42" s="108">
        <v>2137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23591</v>
      </c>
      <c r="D43" s="104">
        <f>D24+D28+D29+D31+D30+D32+D33+D38</f>
        <v>23591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23774</v>
      </c>
      <c r="D44" s="103">
        <f>D43+D21+D19+D9</f>
        <v>23774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14885</v>
      </c>
      <c r="D56" s="103">
        <f>D57+D59</f>
        <v>0</v>
      </c>
      <c r="E56" s="119">
        <f t="shared" si="1"/>
        <v>14885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>
        <v>14885</v>
      </c>
      <c r="D59" s="108"/>
      <c r="E59" s="119">
        <f t="shared" si="1"/>
        <v>14885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14885</v>
      </c>
      <c r="D66" s="103">
        <f>D52+D56+D61+D62+D63+D64</f>
        <v>0</v>
      </c>
      <c r="E66" s="119">
        <f t="shared" si="1"/>
        <v>14885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480</v>
      </c>
      <c r="D71" s="105">
        <f>SUM(D72:D74)</f>
        <v>480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>
        <v>478</v>
      </c>
      <c r="D72" s="108">
        <v>478</v>
      </c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>
        <v>2</v>
      </c>
      <c r="D73" s="108">
        <v>2</v>
      </c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>
        <v>0</v>
      </c>
      <c r="D74" s="108">
        <v>0</v>
      </c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5067</v>
      </c>
      <c r="D75" s="103">
        <f>D76+D78</f>
        <v>5067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>
        <v>5067</v>
      </c>
      <c r="D78" s="108">
        <v>5067</v>
      </c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13891</v>
      </c>
      <c r="D85" s="104">
        <f>SUM(D86:D90)+D94</f>
        <v>13891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9751</v>
      </c>
      <c r="D87" s="108">
        <v>9751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2366</v>
      </c>
      <c r="D89" s="108">
        <v>2366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963</v>
      </c>
      <c r="D90" s="103">
        <f>SUM(D91:D93)</f>
        <v>963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>
        <v>963</v>
      </c>
      <c r="D92" s="108">
        <v>963</v>
      </c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/>
      <c r="D93" s="108"/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>
        <v>811</v>
      </c>
      <c r="D94" s="108">
        <v>811</v>
      </c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>
        <v>2882</v>
      </c>
      <c r="D95" s="108">
        <v>2882</v>
      </c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22320</v>
      </c>
      <c r="D96" s="104">
        <f>D85+D80+D75+D71+D95</f>
        <v>22320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37205</v>
      </c>
      <c r="D97" s="104">
        <f>D96+D68+D66</f>
        <v>22320</v>
      </c>
      <c r="E97" s="104">
        <f>E96+E68+E66</f>
        <v>14885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>
        <v>78</v>
      </c>
      <c r="D104" s="108"/>
      <c r="E104" s="108"/>
      <c r="F104" s="125">
        <f>C104+D104-E104</f>
        <v>78</v>
      </c>
    </row>
    <row r="105" spans="1:16" ht="12">
      <c r="A105" s="412" t="s">
        <v>780</v>
      </c>
      <c r="B105" s="395" t="s">
        <v>781</v>
      </c>
      <c r="C105" s="103">
        <f>SUM(C102:C104)</f>
        <v>78</v>
      </c>
      <c r="D105" s="103">
        <f>SUM(D102:D104)</f>
        <v>0</v>
      </c>
      <c r="E105" s="103">
        <f>SUM(E102:E104)</f>
        <v>0</v>
      </c>
      <c r="F105" s="103">
        <f>SUM(F102:F104)</f>
        <v>78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H30" sqref="H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Спиди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131371780</v>
      </c>
    </row>
    <row r="5" spans="1:9" ht="15">
      <c r="A5" s="501" t="s">
        <v>5</v>
      </c>
      <c r="B5" s="621" t="str">
        <f>'справка №1-БАЛАНС'!E5</f>
        <v>01.01.2014-31.12.2014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7">
      <selection activeCell="E20" sqref="E20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Спиди АД</v>
      </c>
      <c r="C5" s="627"/>
      <c r="D5" s="627"/>
      <c r="E5" s="570" t="s">
        <v>2</v>
      </c>
      <c r="F5" s="451">
        <f>'справка №1-БАЛАНС'!H3</f>
        <v>131371780</v>
      </c>
    </row>
    <row r="6" spans="1:13" ht="15" customHeight="1">
      <c r="A6" s="27" t="s">
        <v>826</v>
      </c>
      <c r="B6" s="628" t="str">
        <f>'справка №1-БАЛАНС'!E5</f>
        <v>01.01.2014-31.12.2014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Kris</cp:lastModifiedBy>
  <cp:lastPrinted>2015-01-29T13:28:02Z</cp:lastPrinted>
  <dcterms:created xsi:type="dcterms:W3CDTF">2000-06-29T12:02:40Z</dcterms:created>
  <dcterms:modified xsi:type="dcterms:W3CDTF">2015-03-05T00:47:44Z</dcterms:modified>
  <cp:category/>
  <cp:version/>
  <cp:contentType/>
  <cp:contentStatus/>
</cp:coreProperties>
</file>