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<sst xmlns="http://schemas.openxmlformats.org/spreadsheetml/2006/main" count="1999" uniqueCount="697">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</sst>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43579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43555</v>
      </c>
    </row>
    <row r="11" spans="1:2" ht="15">
      <c r="A11" s="7" t="s">
        <v>668</v>
      </c>
      <c r="B11" s="357">
        <v>43579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687</v>
      </c>
    </row>
    <row r="24" spans="1:2" ht="15">
      <c r="A24" s="10" t="s">
        <v>612</v>
      </c>
      <c r="B24" s="469" t="s">
        <v>688</v>
      </c>
    </row>
    <row r="25" spans="1:2" ht="15">
      <c r="A25" s="7" t="s">
        <v>615</v>
      </c>
      <c r="B25" s="470" t="s">
        <v>689</v>
      </c>
    </row>
    <row r="26" spans="1:2" ht="15">
      <c r="A26" s="10" t="s">
        <v>661</v>
      </c>
      <c r="B26" s="358" t="s">
        <v>690</v>
      </c>
    </row>
    <row r="27" spans="1:2" ht="15">
      <c r="A27" s="10" t="s">
        <v>662</v>
      </c>
      <c r="B27" s="358" t="s">
        <v>691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B79" sqref="B7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25193</v>
      </c>
      <c r="D13" s="138">
        <v>26124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2745</v>
      </c>
      <c r="D14" s="138">
        <v>2860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13323</v>
      </c>
      <c r="D16" s="138">
        <v>13578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6351</v>
      </c>
      <c r="D19" s="138">
        <v>6773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47612</v>
      </c>
      <c r="D20" s="377">
        <f>SUM(D12:D19)</f>
        <v>49335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2281</v>
      </c>
      <c r="D25" s="137">
        <v>2213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2281</v>
      </c>
      <c r="D28" s="377">
        <f>SUM(D24:D27)</f>
        <v>2213</v>
      </c>
      <c r="E28" s="143" t="s">
        <v>84</v>
      </c>
      <c r="F28" s="80" t="s">
        <v>85</v>
      </c>
      <c r="G28" s="374">
        <f>SUM(G29:G31)</f>
        <v>29403</v>
      </c>
      <c r="H28" s="375">
        <f>SUM(H29:H31)</f>
        <v>17248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29403</v>
      </c>
      <c r="H29" s="138">
        <v>17248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3669</v>
      </c>
      <c r="H32" s="138">
        <v>12155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33072</v>
      </c>
      <c r="H34" s="377">
        <f>H28+H32+H33</f>
        <v>29403</v>
      </c>
    </row>
    <row r="35" spans="1:8" ht="1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46255</v>
      </c>
      <c r="D36" s="138">
        <v>46255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58553</v>
      </c>
      <c r="H37" s="379">
        <f>H26+H18+H34</f>
        <v>54884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28891</v>
      </c>
      <c r="H45" s="137">
        <v>29896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>
        <v>8259</v>
      </c>
      <c r="D49" s="138">
        <v>8259</v>
      </c>
      <c r="E49" s="76" t="s">
        <v>150</v>
      </c>
      <c r="F49" s="80" t="s">
        <v>151</v>
      </c>
      <c r="G49" s="138">
        <v>10237</v>
      </c>
      <c r="H49" s="137">
        <v>10237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39128</v>
      </c>
      <c r="H50" s="375">
        <f>SUM(H44:H49)</f>
        <v>40133</v>
      </c>
    </row>
    <row r="51" spans="1:8" ht="15">
      <c r="A51" s="76" t="s">
        <v>79</v>
      </c>
      <c r="B51" s="78" t="s">
        <v>155</v>
      </c>
      <c r="C51" s="138">
        <v>327</v>
      </c>
      <c r="D51" s="137">
        <v>327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8586</v>
      </c>
      <c r="D52" s="377">
        <f>SUM(D48:D51)</f>
        <v>8586</v>
      </c>
      <c r="E52" s="142" t="s">
        <v>158</v>
      </c>
      <c r="F52" s="82" t="s">
        <v>159</v>
      </c>
      <c r="G52" s="138">
        <v>178</v>
      </c>
      <c r="H52" s="137">
        <v>178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414</v>
      </c>
      <c r="D55" s="270">
        <v>414</v>
      </c>
      <c r="E55" s="76" t="s">
        <v>168</v>
      </c>
      <c r="F55" s="82" t="s">
        <v>169</v>
      </c>
      <c r="G55" s="138">
        <v>39</v>
      </c>
      <c r="H55" s="137">
        <v>119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105148</v>
      </c>
      <c r="D56" s="381">
        <f>D20+D21+D22+D28+D33+D46+D52+D54+D55</f>
        <v>106803</v>
      </c>
      <c r="E56" s="87" t="s">
        <v>557</v>
      </c>
      <c r="F56" s="86" t="s">
        <v>172</v>
      </c>
      <c r="G56" s="378">
        <f>G50+G52+G53+G54+G55</f>
        <v>39345</v>
      </c>
      <c r="H56" s="379">
        <f>H50+H52+H53+H54+H55</f>
        <v>40430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395</v>
      </c>
      <c r="D59" s="137">
        <v>331</v>
      </c>
      <c r="E59" s="142" t="s">
        <v>180</v>
      </c>
      <c r="F59" s="277" t="s">
        <v>181</v>
      </c>
      <c r="G59" s="138">
        <v>18846</v>
      </c>
      <c r="H59" s="137">
        <f>11729+7551</f>
        <v>19280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11915</v>
      </c>
      <c r="H61" s="375">
        <f>SUM(H62:H68)</f>
        <v>14541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2493</v>
      </c>
      <c r="H62" s="138">
        <v>2725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4250-1013</f>
        <v>3237</v>
      </c>
      <c r="H64" s="138">
        <v>5750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395</v>
      </c>
      <c r="D65" s="377">
        <f>SUM(D59:D64)</f>
        <v>331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3649</v>
      </c>
      <c r="H66" s="138">
        <v>3681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958</v>
      </c>
      <c r="H67" s="138">
        <v>978</v>
      </c>
    </row>
    <row r="68" spans="1:8" ht="15">
      <c r="A68" s="76" t="s">
        <v>206</v>
      </c>
      <c r="B68" s="78" t="s">
        <v>207</v>
      </c>
      <c r="C68" s="138">
        <v>8289</v>
      </c>
      <c r="D68" s="137">
        <v>8331</v>
      </c>
      <c r="E68" s="76" t="s">
        <v>212</v>
      </c>
      <c r="F68" s="80" t="s">
        <v>213</v>
      </c>
      <c r="G68" s="138">
        <v>1578</v>
      </c>
      <c r="H68" s="138">
        <v>1407</v>
      </c>
    </row>
    <row r="69" spans="1:8" ht="15">
      <c r="A69" s="76" t="s">
        <v>210</v>
      </c>
      <c r="B69" s="78" t="s">
        <v>211</v>
      </c>
      <c r="C69" s="138">
        <v>12466</v>
      </c>
      <c r="D69" s="137">
        <v>10752</v>
      </c>
      <c r="E69" s="142" t="s">
        <v>79</v>
      </c>
      <c r="F69" s="80" t="s">
        <v>216</v>
      </c>
      <c r="G69" s="138">
        <v>3518</v>
      </c>
      <c r="H69" s="138">
        <f>14398-7551</f>
        <v>6847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34279</v>
      </c>
      <c r="H71" s="377">
        <f>H59+H60+H61+H69+H70</f>
        <v>40668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1633</v>
      </c>
      <c r="D75" s="137">
        <v>2673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22388</v>
      </c>
      <c r="D76" s="377">
        <f>SUM(D68:D75)</f>
        <v>21756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320</v>
      </c>
      <c r="H77" s="270">
        <v>320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34599</v>
      </c>
      <c r="H79" s="379">
        <f>H71+H73+H75+H77</f>
        <v>40988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86</v>
      </c>
      <c r="D88" s="137">
        <v>52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4321</v>
      </c>
      <c r="D89" s="137">
        <v>7248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159</v>
      </c>
      <c r="D90" s="137">
        <v>112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4566</v>
      </c>
      <c r="D92" s="377">
        <f>SUM(D88:D91)</f>
        <v>7412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27349</v>
      </c>
      <c r="D94" s="381">
        <f>D65+D76+D85+D92+D93</f>
        <v>29499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132497</v>
      </c>
      <c r="D95" s="383">
        <f>D94+D56</f>
        <v>136302</v>
      </c>
      <c r="E95" s="169" t="s">
        <v>635</v>
      </c>
      <c r="F95" s="280" t="s">
        <v>268</v>
      </c>
      <c r="G95" s="382">
        <f>G37+G40+G56+G79</f>
        <v>132497</v>
      </c>
      <c r="H95" s="383">
        <f>H37+H40+H56+H79</f>
        <v>136302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43579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1579</v>
      </c>
      <c r="D12" s="256">
        <v>1461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16566</v>
      </c>
      <c r="D13" s="256">
        <v>14455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3115</v>
      </c>
      <c r="D14" s="256">
        <v>2073</v>
      </c>
      <c r="E14" s="185" t="s">
        <v>285</v>
      </c>
      <c r="F14" s="180" t="s">
        <v>286</v>
      </c>
      <c r="G14" s="256">
        <v>32366</v>
      </c>
      <c r="H14" s="256">
        <v>26278</v>
      </c>
    </row>
    <row r="15" spans="1:8" ht="15">
      <c r="A15" s="135" t="s">
        <v>287</v>
      </c>
      <c r="B15" s="131" t="s">
        <v>288</v>
      </c>
      <c r="C15" s="256">
        <v>6480</v>
      </c>
      <c r="D15" s="256">
        <v>5472</v>
      </c>
      <c r="E15" s="185" t="s">
        <v>79</v>
      </c>
      <c r="F15" s="180" t="s">
        <v>289</v>
      </c>
      <c r="G15" s="256">
        <v>1012</v>
      </c>
      <c r="H15" s="256">
        <v>1040</v>
      </c>
    </row>
    <row r="16" spans="1:8" ht="15.75">
      <c r="A16" s="135" t="s">
        <v>290</v>
      </c>
      <c r="B16" s="131" t="s">
        <v>291</v>
      </c>
      <c r="C16" s="256">
        <v>1075</v>
      </c>
      <c r="D16" s="256">
        <v>933</v>
      </c>
      <c r="E16" s="176" t="s">
        <v>52</v>
      </c>
      <c r="F16" s="204" t="s">
        <v>292</v>
      </c>
      <c r="G16" s="407">
        <f>SUM(G12:G15)</f>
        <v>33378</v>
      </c>
      <c r="H16" s="408">
        <f>SUM(H12:H15)</f>
        <v>27318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80</v>
      </c>
      <c r="H18" s="419">
        <v>80</v>
      </c>
    </row>
    <row r="19" spans="1:8" ht="15">
      <c r="A19" s="135" t="s">
        <v>299</v>
      </c>
      <c r="B19" s="131" t="s">
        <v>300</v>
      </c>
      <c r="C19" s="256">
        <v>280</v>
      </c>
      <c r="D19" s="256">
        <v>301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29095</v>
      </c>
      <c r="D22" s="408">
        <f>SUM(D12:D18)+D19</f>
        <v>24695</v>
      </c>
      <c r="E22" s="135" t="s">
        <v>309</v>
      </c>
      <c r="F22" s="177" t="s">
        <v>310</v>
      </c>
      <c r="G22" s="256">
        <v>114</v>
      </c>
      <c r="H22" s="256">
        <v>126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375</v>
      </c>
      <c r="D25" s="256">
        <v>130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25</v>
      </c>
      <c r="D27" s="256">
        <v>22</v>
      </c>
      <c r="E27" s="176" t="s">
        <v>104</v>
      </c>
      <c r="F27" s="178" t="s">
        <v>326</v>
      </c>
      <c r="G27" s="407">
        <f>SUM(G22:G26)</f>
        <v>114</v>
      </c>
      <c r="H27" s="408">
        <f>SUM(H22:H26)</f>
        <v>126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400</v>
      </c>
      <c r="D29" s="408">
        <f>SUM(D25:D28)</f>
        <v>152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29495</v>
      </c>
      <c r="D31" s="414">
        <f>D29+D22</f>
        <v>24847</v>
      </c>
      <c r="E31" s="191" t="s">
        <v>548</v>
      </c>
      <c r="F31" s="206" t="s">
        <v>331</v>
      </c>
      <c r="G31" s="193">
        <f>G16+G18+G27</f>
        <v>33572</v>
      </c>
      <c r="H31" s="194">
        <f>H16+H18+H27</f>
        <v>27524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4077</v>
      </c>
      <c r="D33" s="184">
        <f>IF((H31-D31)&gt;0,H31-D31,0)</f>
        <v>2677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29495</v>
      </c>
      <c r="D36" s="416">
        <f>D31-D34+D35</f>
        <v>24847</v>
      </c>
      <c r="E36" s="202" t="s">
        <v>346</v>
      </c>
      <c r="F36" s="196" t="s">
        <v>347</v>
      </c>
      <c r="G36" s="207">
        <f>G35-G34+G31</f>
        <v>33572</v>
      </c>
      <c r="H36" s="208">
        <f>H35-H34+H31</f>
        <v>27524</v>
      </c>
    </row>
    <row r="37" spans="1:8" ht="15.75">
      <c r="A37" s="201" t="s">
        <v>348</v>
      </c>
      <c r="B37" s="171" t="s">
        <v>349</v>
      </c>
      <c r="C37" s="413">
        <f>IF((G36-C36)&gt;0,G36-C36,0)</f>
        <v>4077</v>
      </c>
      <c r="D37" s="414">
        <f>IF((H36-D36)&gt;0,H36-D36,0)</f>
        <v>2677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408</v>
      </c>
      <c r="D38" s="408">
        <f>D39+D40+D41</f>
        <v>268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408</v>
      </c>
      <c r="D39" s="256">
        <v>268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3669</v>
      </c>
      <c r="D42" s="184">
        <f>+IF((H36-D36-D38)&gt;0,H36-D36-D38,0)</f>
        <v>2409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3669</v>
      </c>
      <c r="D44" s="208">
        <f>IF(H42=0,IF(D42-D43&gt;0,D42-D43+H43,0),IF(H42-H43&lt;0,H43-H42+D42,0))</f>
        <v>2409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33572</v>
      </c>
      <c r="D45" s="410">
        <f>D36+D38+D42</f>
        <v>27524</v>
      </c>
      <c r="E45" s="210" t="s">
        <v>373</v>
      </c>
      <c r="F45" s="212" t="s">
        <v>374</v>
      </c>
      <c r="G45" s="409">
        <f>G42+G36</f>
        <v>33572</v>
      </c>
      <c r="H45" s="410">
        <f>H42+H36</f>
        <v>27524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43579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f>38349+292+269</f>
        <v>38910</v>
      </c>
      <c r="D11" s="138">
        <f>32009+421+27+19+375-19</f>
        <v>32832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-25105-1045+520</f>
        <v>-25630</v>
      </c>
      <c r="D12" s="138">
        <f>-20422-53-174-221-170+287</f>
        <v>-20753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-7513</v>
      </c>
      <c r="D14" s="138">
        <f>-4260-455-1546</f>
        <v>-6261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-2066-96</f>
        <v>-2162</v>
      </c>
      <c r="D15" s="138">
        <v>-2475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-347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-19</v>
      </c>
      <c r="D19" s="138">
        <v>-20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-2369</v>
      </c>
      <c r="D20" s="138">
        <v>-2456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870</v>
      </c>
      <c r="D21" s="438">
        <f>SUM(D11:D20)</f>
        <v>867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-520</v>
      </c>
      <c r="D23" s="137">
        <v>-287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>
        <v>19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332</v>
      </c>
      <c r="D26" s="137">
        <v>-362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151</v>
      </c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-2689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-2726</v>
      </c>
      <c r="D33" s="438">
        <f>SUM(D23:D32)</f>
        <v>-630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1329</v>
      </c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-741</v>
      </c>
      <c r="D38" s="138">
        <v>-761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-1413</v>
      </c>
      <c r="D39" s="138">
        <v>-1542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f>-133-32</f>
        <v>-165</v>
      </c>
      <c r="D40" s="138">
        <v>-159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-990</v>
      </c>
      <c r="D43" s="440">
        <f>SUM(D35:D42)</f>
        <v>-2462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-2846</v>
      </c>
      <c r="D44" s="247">
        <f>D43+D33+D21</f>
        <v>-2225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7412</v>
      </c>
      <c r="D45" s="249">
        <v>7293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4566</v>
      </c>
      <c r="D46" s="251">
        <f>D45+D44</f>
        <v>5068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43579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29403</v>
      </c>
      <c r="J13" s="363">
        <f>'1-Баланс'!H30+'1-Баланс'!H33</f>
        <v>0</v>
      </c>
      <c r="K13" s="364"/>
      <c r="L13" s="363">
        <f>SUM(C13:K13)</f>
        <v>54884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29403</v>
      </c>
      <c r="J17" s="432">
        <f t="shared" si="2"/>
        <v>0</v>
      </c>
      <c r="K17" s="432">
        <f t="shared" si="2"/>
        <v>0</v>
      </c>
      <c r="L17" s="363">
        <f t="shared" si="1"/>
        <v>54884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3669</v>
      </c>
      <c r="J18" s="363">
        <f>+'1-Баланс'!G33</f>
        <v>0</v>
      </c>
      <c r="K18" s="364"/>
      <c r="L18" s="363">
        <f t="shared" si="1"/>
        <v>3669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33072</v>
      </c>
      <c r="J31" s="432">
        <f t="shared" si="6"/>
        <v>0</v>
      </c>
      <c r="K31" s="432">
        <f t="shared" si="6"/>
        <v>0</v>
      </c>
      <c r="L31" s="363">
        <f t="shared" si="1"/>
        <v>58553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33072</v>
      </c>
      <c r="J34" s="366">
        <f t="shared" si="7"/>
        <v>0</v>
      </c>
      <c r="K34" s="366">
        <f t="shared" si="7"/>
        <v>0</v>
      </c>
      <c r="L34" s="430">
        <f t="shared" si="1"/>
        <v>58553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43579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6" sqref="C1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">
      <c r="A15" s="458" t="s">
        <v>695</v>
      </c>
      <c r="B15" s="459"/>
      <c r="C15" s="79">
        <v>16456</v>
      </c>
      <c r="D15" s="79">
        <v>100</v>
      </c>
      <c r="E15" s="79"/>
      <c r="F15" s="260">
        <f t="shared" si="0"/>
        <v>16456</v>
      </c>
    </row>
    <row r="16" spans="1:6" ht="15">
      <c r="A16" s="458" t="s">
        <v>696</v>
      </c>
      <c r="B16" s="459"/>
      <c r="C16" s="79">
        <v>3352</v>
      </c>
      <c r="D16" s="79">
        <v>100</v>
      </c>
      <c r="E16" s="79"/>
      <c r="F16" s="260">
        <f t="shared" si="0"/>
        <v>3352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43579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132497</v>
      </c>
      <c r="D6" s="454">
        <f aca="true" t="shared" si="0" ref="D6:D15">C6-E6</f>
        <v>0</v>
      </c>
      <c r="E6" s="453">
        <f>'1-Баланс'!G95</f>
        <v>132497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58553</v>
      </c>
      <c r="D7" s="454">
        <f t="shared" si="0"/>
        <v>53175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3669</v>
      </c>
      <c r="D8" s="454">
        <f t="shared" si="0"/>
        <v>0</v>
      </c>
      <c r="E8" s="453">
        <f>ABS('2-Отчет за доходите'!C44)-ABS('2-Отчет за доходите'!G44)</f>
        <v>3669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7412</v>
      </c>
      <c r="D9" s="454">
        <f t="shared" si="0"/>
        <v>0</v>
      </c>
      <c r="E9" s="453">
        <f>'3-Отчет за паричния поток'!C45</f>
        <v>7412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4566</v>
      </c>
      <c r="D10" s="454">
        <f t="shared" si="0"/>
        <v>0</v>
      </c>
      <c r="E10" s="453">
        <f>'3-Отчет за паричния поток'!C46</f>
        <v>4566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58553</v>
      </c>
      <c r="D11" s="454">
        <f t="shared" si="0"/>
        <v>0</v>
      </c>
      <c r="E11" s="453">
        <f>'4-Отчет за собствения капитал'!L34</f>
        <v>58553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0.10992270357720654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0.0626611787611224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0.049618630314832844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0.02769119300814358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1.1382268181047634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0.7904563715714327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0.7790398566432556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0.13196913205583977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0.13196913205583977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0.6637368755965638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0.251915137701231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0.4018978937261231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1.2628558741652862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0.5580805603145732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4452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0.07603367888921149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0.22539616346955796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9.771904321395533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25193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2745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13323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6351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47612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2281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2281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8259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327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8586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414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105148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395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395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8289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12466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1633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22388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86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4321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159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4566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27349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132497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29403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29403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3669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33072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58553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28891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10237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39128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178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39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39345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18846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11915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2493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3237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3649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958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1578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3518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34279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320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34599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132497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1579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16566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3115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6480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1075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280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29095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375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25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400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29495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4077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29495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4077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408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408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3669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3669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33572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32366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1012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33378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80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114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114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33572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33572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33572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38910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-25630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-7513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-2162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-347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-19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-2369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870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-520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332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151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-2689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-2726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1329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-741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-1413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-165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-990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-2846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7412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4566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29403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29403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3669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33072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33072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54884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54884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3669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58553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58553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2019-04-24T12:25:53Z</cp:lastPrinted>
  <dcterms:created xsi:type="dcterms:W3CDTF">2006-09-16T00:00:00Z</dcterms:created>
  <dcterms:modified xsi:type="dcterms:W3CDTF">2019-04-24T16:15:02Z</dcterms:modified>
  <cp:category/>
  <cp:version/>
  <cp:contentType/>
  <cp:contentStatus/>
</cp:coreProperties>
</file>