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<sst xmlns="http://schemas.openxmlformats.org/spreadsheetml/2006/main" count="4189" uniqueCount="973">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</sst>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9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43514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43465</v>
      </c>
    </row>
    <row r="11" spans="1:2" ht="15">
      <c r="A11" s="7" t="s">
        <v>950</v>
      </c>
      <c r="B11" s="547">
        <v>43514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/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0.06884809645359256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0.2499556361772187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0.18756843133193266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0.10715704589063675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1.0843930771901535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0.8321485940067577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0.8200550211406732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0.27538265541625895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0.27538265541625895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2.509437819420784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1.5564271404782635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0.20930123787845717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1.3326103673324525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0.5712957405982941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15180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0.29930792436461146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0.1443301206911522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2.5412092043916377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"Спиди" АД</v>
      </c>
      <c r="B4" s="99" t="str">
        <f t="shared" si="1"/>
        <v>131371780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"Спиди" АД</v>
      </c>
      <c r="B5" s="99" t="str">
        <f t="shared" si="1"/>
        <v>131371780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7468</v>
      </c>
    </row>
    <row r="6" spans="1:8" ht="15">
      <c r="A6" s="99" t="str">
        <f t="shared" si="0"/>
        <v>"Спиди" АД</v>
      </c>
      <c r="B6" s="99" t="str">
        <f t="shared" si="1"/>
        <v>131371780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"Спиди" АД</v>
      </c>
      <c r="B7" s="99" t="str">
        <f t="shared" si="1"/>
        <v>131371780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18086</v>
      </c>
    </row>
    <row r="8" spans="1:8" ht="15">
      <c r="A8" s="99" t="str">
        <f t="shared" si="0"/>
        <v>"Спиди" АД</v>
      </c>
      <c r="B8" s="99" t="str">
        <f t="shared" si="1"/>
        <v>131371780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"Спиди" АД</v>
      </c>
      <c r="B9" s="99" t="str">
        <f t="shared" si="1"/>
        <v>131371780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10344</v>
      </c>
    </row>
    <row r="11" spans="1:8" ht="1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35898</v>
      </c>
    </row>
    <row r="12" spans="1:8" ht="1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4809</v>
      </c>
    </row>
    <row r="16" spans="1:8" ht="1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32013</v>
      </c>
    </row>
    <row r="18" spans="1:8" ht="1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36822</v>
      </c>
    </row>
    <row r="19" spans="1:8" ht="1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241</v>
      </c>
    </row>
    <row r="38" spans="1:8" ht="1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241</v>
      </c>
    </row>
    <row r="39" spans="1:8" ht="1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272</v>
      </c>
    </row>
    <row r="41" spans="1:8" ht="1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73233</v>
      </c>
    </row>
    <row r="42" spans="1:8" ht="1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655</v>
      </c>
    </row>
    <row r="43" spans="1:8" ht="1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655</v>
      </c>
    </row>
    <row r="49" spans="1:8" ht="1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460</v>
      </c>
    </row>
    <row r="50" spans="1:8" ht="1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25675</v>
      </c>
    </row>
    <row r="51" spans="1:8" ht="1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312</v>
      </c>
    </row>
    <row r="55" spans="1:8" ht="1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3053</v>
      </c>
    </row>
    <row r="57" spans="1:8" ht="1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29500</v>
      </c>
    </row>
    <row r="58" spans="1:8" ht="1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436</v>
      </c>
    </row>
    <row r="66" spans="1:8" ht="1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14479</v>
      </c>
    </row>
    <row r="67" spans="1:8" ht="1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14915</v>
      </c>
    </row>
    <row r="70" spans="1:8" ht="1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45070</v>
      </c>
    </row>
    <row r="72" spans="1:8" ht="1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118303</v>
      </c>
    </row>
    <row r="73" spans="1:8" ht="1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-218</v>
      </c>
    </row>
    <row r="83" spans="1:8" ht="1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-756</v>
      </c>
    </row>
    <row r="86" spans="1:8" ht="1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19347</v>
      </c>
    </row>
    <row r="87" spans="1:8" ht="1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13315</v>
      </c>
    </row>
    <row r="88" spans="1:8" ht="1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13315</v>
      </c>
    </row>
    <row r="89" spans="1:8" ht="1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12677</v>
      </c>
    </row>
    <row r="92" spans="1:8" ht="1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25992</v>
      </c>
    </row>
    <row r="94" spans="1:8" ht="1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50717</v>
      </c>
    </row>
    <row r="95" spans="1:8" ht="1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12186</v>
      </c>
    </row>
    <row r="98" spans="1:8" ht="1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157</v>
      </c>
    </row>
    <row r="102" spans="1:8" ht="1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12343</v>
      </c>
    </row>
    <row r="103" spans="1:8" ht="1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963</v>
      </c>
    </row>
    <row r="106" spans="1:8" ht="1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119</v>
      </c>
    </row>
    <row r="107" spans="1:8" ht="1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13425</v>
      </c>
    </row>
    <row r="108" spans="1:8" ht="1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8699</v>
      </c>
    </row>
    <row r="109" spans="1:8" ht="1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22290</v>
      </c>
    </row>
    <row r="111" spans="1:8" ht="1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560</v>
      </c>
    </row>
    <row r="112" spans="1:8" ht="1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14202</v>
      </c>
    </row>
    <row r="114" spans="1:8" ht="1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4409</v>
      </c>
    </row>
    <row r="116" spans="1:8" ht="1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1558</v>
      </c>
    </row>
    <row r="117" spans="1:8" ht="1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1561</v>
      </c>
    </row>
    <row r="118" spans="1:8" ht="1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22852</v>
      </c>
    </row>
    <row r="119" spans="1:8" ht="1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53841</v>
      </c>
    </row>
    <row r="121" spans="1:8" ht="1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320</v>
      </c>
    </row>
    <row r="124" spans="1:8" ht="1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54161</v>
      </c>
    </row>
    <row r="125" spans="1:8" ht="1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118303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9686</v>
      </c>
    </row>
    <row r="128" spans="1:8" ht="1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106741</v>
      </c>
    </row>
    <row r="129" spans="1:8" ht="1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11416</v>
      </c>
    </row>
    <row r="130" spans="1:8" ht="1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30409</v>
      </c>
    </row>
    <row r="131" spans="1:8" ht="1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7627</v>
      </c>
    </row>
    <row r="132" spans="1:8" ht="1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3158</v>
      </c>
    </row>
    <row r="135" spans="1:8" ht="1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169037</v>
      </c>
    </row>
    <row r="138" spans="1:8" ht="1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839</v>
      </c>
    </row>
    <row r="139" spans="1:8" ht="1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55</v>
      </c>
    </row>
    <row r="142" spans="1:8" ht="1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894</v>
      </c>
    </row>
    <row r="143" spans="1:8" ht="1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169931</v>
      </c>
    </row>
    <row r="144" spans="1:8" ht="1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14341</v>
      </c>
    </row>
    <row r="145" spans="1:8" ht="1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169931</v>
      </c>
    </row>
    <row r="148" spans="1:8" ht="1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14341</v>
      </c>
    </row>
    <row r="149" spans="1:8" ht="1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1664</v>
      </c>
    </row>
    <row r="150" spans="1:8" ht="1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1664</v>
      </c>
    </row>
    <row r="151" spans="1:8" ht="1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12677</v>
      </c>
    </row>
    <row r="154" spans="1:8" ht="1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12677</v>
      </c>
    </row>
    <row r="156" spans="1:8" ht="1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184272</v>
      </c>
    </row>
    <row r="157" spans="1:8" ht="1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175478</v>
      </c>
    </row>
    <row r="160" spans="1:8" ht="1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8652</v>
      </c>
    </row>
    <row r="161" spans="1:8" ht="1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184130</v>
      </c>
    </row>
    <row r="162" spans="1:8" ht="1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142</v>
      </c>
    </row>
    <row r="165" spans="1:8" ht="1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142</v>
      </c>
    </row>
    <row r="170" spans="1:8" ht="1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184272</v>
      </c>
    </row>
    <row r="171" spans="1:8" ht="1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184272</v>
      </c>
    </row>
    <row r="175" spans="1:8" ht="1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184272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203841</v>
      </c>
    </row>
    <row r="182" spans="1:8" ht="1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-133084</v>
      </c>
    </row>
    <row r="183" spans="1:8" ht="1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-35727</v>
      </c>
    </row>
    <row r="185" spans="1:8" ht="1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-11205</v>
      </c>
    </row>
    <row r="186" spans="1:8" ht="1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-1304</v>
      </c>
    </row>
    <row r="187" spans="1:8" ht="1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-99</v>
      </c>
    </row>
    <row r="190" spans="1:8" ht="1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3073</v>
      </c>
    </row>
    <row r="191" spans="1:8" ht="1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25495</v>
      </c>
    </row>
    <row r="192" spans="1:8" ht="1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-5326</v>
      </c>
    </row>
    <row r="193" spans="1:8" ht="1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325</v>
      </c>
    </row>
    <row r="194" spans="1:8" ht="1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-2200</v>
      </c>
    </row>
    <row r="198" spans="1:8" ht="1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298</v>
      </c>
    </row>
    <row r="202" spans="1:8" ht="1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-6903</v>
      </c>
    </row>
    <row r="203" spans="1:8" ht="1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-3270</v>
      </c>
    </row>
    <row r="207" spans="1:8" ht="1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-6435</v>
      </c>
    </row>
    <row r="208" spans="1:8" ht="1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-191</v>
      </c>
    </row>
    <row r="209" spans="1:8" ht="1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-6444</v>
      </c>
    </row>
    <row r="210" spans="1:8" ht="1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-16340</v>
      </c>
    </row>
    <row r="212" spans="1:8" ht="1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2252</v>
      </c>
    </row>
    <row r="213" spans="1:8" ht="1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12663</v>
      </c>
    </row>
    <row r="214" spans="1:8" ht="1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14915</v>
      </c>
    </row>
    <row r="215" spans="1:8" ht="1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-762</v>
      </c>
    </row>
    <row r="329" spans="1:8" ht="1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-762</v>
      </c>
    </row>
    <row r="333" spans="1:8" ht="1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6</v>
      </c>
    </row>
    <row r="346" spans="1:8" ht="1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-756</v>
      </c>
    </row>
    <row r="347" spans="1:8" ht="1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-756</v>
      </c>
    </row>
    <row r="350" spans="1:8" ht="1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20796</v>
      </c>
    </row>
    <row r="351" spans="1:8" ht="1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20796</v>
      </c>
    </row>
    <row r="355" spans="1:8" ht="1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12677</v>
      </c>
    </row>
    <row r="356" spans="1:8" ht="1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-6453</v>
      </c>
    </row>
    <row r="357" spans="1:8" ht="1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-6453</v>
      </c>
    </row>
    <row r="358" spans="1:8" ht="1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-1028</v>
      </c>
    </row>
    <row r="368" spans="1:8" ht="1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25992</v>
      </c>
    </row>
    <row r="369" spans="1:8" ht="1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25992</v>
      </c>
    </row>
    <row r="372" spans="1:8" ht="1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45515</v>
      </c>
    </row>
    <row r="417" spans="1:8" ht="1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45515</v>
      </c>
    </row>
    <row r="421" spans="1:8" ht="1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12677</v>
      </c>
    </row>
    <row r="422" spans="1:8" ht="1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-6453</v>
      </c>
    </row>
    <row r="423" spans="1:8" ht="1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-6453</v>
      </c>
    </row>
    <row r="424" spans="1:8" ht="1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-1022</v>
      </c>
    </row>
    <row r="434" spans="1:8" ht="1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50717</v>
      </c>
    </row>
    <row r="435" spans="1:8" ht="1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50717</v>
      </c>
    </row>
    <row r="438" spans="1:8" ht="1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10681</v>
      </c>
    </row>
    <row r="464" spans="1:8" ht="1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44329</v>
      </c>
    </row>
    <row r="466" spans="1:8" ht="1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20750</v>
      </c>
    </row>
    <row r="469" spans="1:8" ht="1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75760</v>
      </c>
    </row>
    <row r="470" spans="1:8" ht="1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11004</v>
      </c>
    </row>
    <row r="474" spans="1:8" ht="1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19692</v>
      </c>
    </row>
    <row r="476" spans="1:8" ht="1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30696</v>
      </c>
    </row>
    <row r="477" spans="1:8" ht="1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106456</v>
      </c>
    </row>
    <row r="491" spans="1:8" ht="1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3451</v>
      </c>
    </row>
    <row r="494" spans="1:8" ht="1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5887</v>
      </c>
    </row>
    <row r="496" spans="1:8" ht="1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2263</v>
      </c>
    </row>
    <row r="499" spans="1:8" ht="1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11601</v>
      </c>
    </row>
    <row r="500" spans="1:8" ht="1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1008</v>
      </c>
    </row>
    <row r="504" spans="1:8" ht="1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14493</v>
      </c>
    </row>
    <row r="506" spans="1:8" ht="1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15501</v>
      </c>
    </row>
    <row r="507" spans="1:8" ht="1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27102</v>
      </c>
    </row>
    <row r="521" spans="1:8" ht="1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4</v>
      </c>
    </row>
    <row r="524" spans="1:8" ht="1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6239</v>
      </c>
    </row>
    <row r="526" spans="1:8" ht="1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1203</v>
      </c>
    </row>
    <row r="529" spans="1:8" ht="1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7446</v>
      </c>
    </row>
    <row r="530" spans="1:8" ht="1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5</v>
      </c>
    </row>
    <row r="534" spans="1:8" ht="1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5</v>
      </c>
    </row>
    <row r="537" spans="1:8" ht="1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7451</v>
      </c>
    </row>
    <row r="551" spans="1:8" ht="1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14128</v>
      </c>
    </row>
    <row r="554" spans="1:8" ht="1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43977</v>
      </c>
    </row>
    <row r="556" spans="1:8" ht="1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21810</v>
      </c>
    </row>
    <row r="559" spans="1:8" ht="1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79915</v>
      </c>
    </row>
    <row r="560" spans="1:8" ht="1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12007</v>
      </c>
    </row>
    <row r="564" spans="1:8" ht="1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34185</v>
      </c>
    </row>
    <row r="566" spans="1:8" ht="1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46192</v>
      </c>
    </row>
    <row r="567" spans="1:8" ht="1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126107</v>
      </c>
    </row>
    <row r="581" spans="1:8" ht="1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988</v>
      </c>
    </row>
    <row r="614" spans="1:8" ht="1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988</v>
      </c>
    </row>
    <row r="620" spans="1:8" ht="1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988</v>
      </c>
    </row>
    <row r="641" spans="1:8" ht="1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13140</v>
      </c>
    </row>
    <row r="644" spans="1:8" ht="1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43977</v>
      </c>
    </row>
    <row r="646" spans="1:8" ht="1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21810</v>
      </c>
    </row>
    <row r="649" spans="1:8" ht="1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78927</v>
      </c>
    </row>
    <row r="650" spans="1:8" ht="1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12007</v>
      </c>
    </row>
    <row r="654" spans="1:8" ht="1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34185</v>
      </c>
    </row>
    <row r="656" spans="1:8" ht="1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46192</v>
      </c>
    </row>
    <row r="657" spans="1:8" ht="1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125119</v>
      </c>
    </row>
    <row r="671" spans="1:8" ht="1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4559</v>
      </c>
    </row>
    <row r="674" spans="1:8" ht="1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23915</v>
      </c>
    </row>
    <row r="676" spans="1:8" ht="1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9728</v>
      </c>
    </row>
    <row r="679" spans="1:8" ht="1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38202</v>
      </c>
    </row>
    <row r="680" spans="1:8" ht="1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6013</v>
      </c>
    </row>
    <row r="684" spans="1:8" ht="1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1624</v>
      </c>
    </row>
    <row r="686" spans="1:8" ht="1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7637</v>
      </c>
    </row>
    <row r="687" spans="1:8" ht="1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45839</v>
      </c>
    </row>
    <row r="701" spans="1:8" ht="1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1117</v>
      </c>
    </row>
    <row r="704" spans="1:8" ht="1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6159</v>
      </c>
    </row>
    <row r="706" spans="1:8" ht="1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2405</v>
      </c>
    </row>
    <row r="709" spans="1:8" ht="1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9681</v>
      </c>
    </row>
    <row r="710" spans="1:8" ht="1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1187</v>
      </c>
    </row>
    <row r="714" spans="1:8" ht="1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548</v>
      </c>
    </row>
    <row r="716" spans="1:8" ht="1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1735</v>
      </c>
    </row>
    <row r="717" spans="1:8" ht="1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11416</v>
      </c>
    </row>
    <row r="731" spans="1:8" ht="1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4</v>
      </c>
    </row>
    <row r="734" spans="1:8" ht="1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4183</v>
      </c>
    </row>
    <row r="736" spans="1:8" ht="1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667</v>
      </c>
    </row>
    <row r="739" spans="1:8" ht="1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4854</v>
      </c>
    </row>
    <row r="740" spans="1:8" ht="1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2</v>
      </c>
    </row>
    <row r="744" spans="1:8" ht="1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2</v>
      </c>
    </row>
    <row r="747" spans="1:8" ht="1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4856</v>
      </c>
    </row>
    <row r="761" spans="1:8" ht="1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5672</v>
      </c>
    </row>
    <row r="764" spans="1:8" ht="1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25891</v>
      </c>
    </row>
    <row r="766" spans="1:8" ht="1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11466</v>
      </c>
    </row>
    <row r="769" spans="1:8" ht="1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43029</v>
      </c>
    </row>
    <row r="770" spans="1:8" ht="1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7198</v>
      </c>
    </row>
    <row r="774" spans="1:8" ht="1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2172</v>
      </c>
    </row>
    <row r="776" spans="1:8" ht="1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9370</v>
      </c>
    </row>
    <row r="777" spans="1:8" ht="1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52399</v>
      </c>
    </row>
    <row r="791" spans="1:8" ht="1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5672</v>
      </c>
    </row>
    <row r="854" spans="1:8" ht="1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25891</v>
      </c>
    </row>
    <row r="856" spans="1:8" ht="1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11466</v>
      </c>
    </row>
    <row r="859" spans="1:8" ht="1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43029</v>
      </c>
    </row>
    <row r="860" spans="1:8" ht="1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7198</v>
      </c>
    </row>
    <row r="864" spans="1:8" ht="1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2172</v>
      </c>
    </row>
    <row r="866" spans="1:8" ht="1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9370</v>
      </c>
    </row>
    <row r="867" spans="1:8" ht="1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52399</v>
      </c>
    </row>
    <row r="881" spans="1:8" ht="1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7468</v>
      </c>
    </row>
    <row r="884" spans="1:8" ht="1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18086</v>
      </c>
    </row>
    <row r="886" spans="1:8" ht="1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10344</v>
      </c>
    </row>
    <row r="889" spans="1:8" ht="1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35898</v>
      </c>
    </row>
    <row r="890" spans="1:8" ht="1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4809</v>
      </c>
    </row>
    <row r="894" spans="1:8" ht="1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32013</v>
      </c>
    </row>
    <row r="896" spans="1:8" ht="1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36822</v>
      </c>
    </row>
    <row r="897" spans="1:8" ht="1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72720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241</v>
      </c>
    </row>
    <row r="919" spans="1:8" ht="1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241</v>
      </c>
    </row>
    <row r="921" spans="1:8" ht="1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241</v>
      </c>
    </row>
    <row r="922" spans="1:8" ht="1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272</v>
      </c>
    </row>
    <row r="923" spans="1:8" ht="1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460</v>
      </c>
    </row>
    <row r="924" spans="1:8" ht="1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460</v>
      </c>
    </row>
    <row r="926" spans="1:8" ht="1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25675</v>
      </c>
    </row>
    <row r="928" spans="1:8" ht="1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312</v>
      </c>
    </row>
    <row r="933" spans="1:8" ht="1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312</v>
      </c>
    </row>
    <row r="934" spans="1:8" ht="1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3053</v>
      </c>
    </row>
    <row r="938" spans="1:8" ht="1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3053</v>
      </c>
    </row>
    <row r="942" spans="1:8" ht="1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29500</v>
      </c>
    </row>
    <row r="943" spans="1:8" ht="1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30013</v>
      </c>
    </row>
    <row r="944" spans="1:8" ht="1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460</v>
      </c>
    </row>
    <row r="956" spans="1:8" ht="1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460</v>
      </c>
    </row>
    <row r="958" spans="1:8" ht="1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25675</v>
      </c>
    </row>
    <row r="960" spans="1:8" ht="1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312</v>
      </c>
    </row>
    <row r="965" spans="1:8" ht="1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312</v>
      </c>
    </row>
    <row r="966" spans="1:8" ht="1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3053</v>
      </c>
    </row>
    <row r="970" spans="1:8" ht="1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3053</v>
      </c>
    </row>
    <row r="974" spans="1:8" ht="1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29500</v>
      </c>
    </row>
    <row r="975" spans="1:8" ht="1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29500</v>
      </c>
    </row>
    <row r="976" spans="1:8" ht="1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241</v>
      </c>
    </row>
    <row r="983" spans="1:8" ht="1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241</v>
      </c>
    </row>
    <row r="985" spans="1:8" ht="1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241</v>
      </c>
    </row>
    <row r="986" spans="1:8" ht="1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272</v>
      </c>
    </row>
    <row r="987" spans="1:8" ht="1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513</v>
      </c>
    </row>
    <row r="1008" spans="1:8" ht="1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5921</v>
      </c>
    </row>
    <row r="1013" spans="1:8" ht="1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5921</v>
      </c>
    </row>
    <row r="1014" spans="1:8" ht="1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14973</v>
      </c>
    </row>
    <row r="1021" spans="1:8" ht="1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14973</v>
      </c>
    </row>
    <row r="1022" spans="1:8" ht="1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20894</v>
      </c>
    </row>
    <row r="1023" spans="1:8" ht="1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963</v>
      </c>
    </row>
    <row r="1024" spans="1:8" ht="1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560</v>
      </c>
    </row>
    <row r="1025" spans="1:8" ht="1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560</v>
      </c>
    </row>
    <row r="1026" spans="1:8" ht="1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21730</v>
      </c>
    </row>
    <row r="1039" spans="1:8" ht="1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14202</v>
      </c>
    </row>
    <row r="1041" spans="1:8" ht="1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4409</v>
      </c>
    </row>
    <row r="1043" spans="1:8" ht="1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1561</v>
      </c>
    </row>
    <row r="1044" spans="1:8" ht="1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495</v>
      </c>
    </row>
    <row r="1045" spans="1:8" ht="1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679</v>
      </c>
    </row>
    <row r="1046" spans="1:8" ht="1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387</v>
      </c>
    </row>
    <row r="1047" spans="1:8" ht="1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1558</v>
      </c>
    </row>
    <row r="1048" spans="1:8" ht="1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22852</v>
      </c>
    </row>
    <row r="1049" spans="1:8" ht="1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45142</v>
      </c>
    </row>
    <row r="1050" spans="1:8" ht="1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66999</v>
      </c>
    </row>
    <row r="1051" spans="1:8" ht="1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2965</v>
      </c>
    </row>
    <row r="1056" spans="1:8" ht="1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2965</v>
      </c>
    </row>
    <row r="1057" spans="1:8" ht="1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5743</v>
      </c>
    </row>
    <row r="1064" spans="1:8" ht="1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5743</v>
      </c>
    </row>
    <row r="1065" spans="1:8" ht="1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8708</v>
      </c>
    </row>
    <row r="1066" spans="1:8" ht="1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560</v>
      </c>
    </row>
    <row r="1068" spans="1:8" ht="1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560</v>
      </c>
    </row>
    <row r="1069" spans="1:8" ht="1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21730</v>
      </c>
    </row>
    <row r="1082" spans="1:8" ht="1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14202</v>
      </c>
    </row>
    <row r="1084" spans="1:8" ht="1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4409</v>
      </c>
    </row>
    <row r="1086" spans="1:8" ht="1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1561</v>
      </c>
    </row>
    <row r="1087" spans="1:8" ht="1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495</v>
      </c>
    </row>
    <row r="1088" spans="1:8" ht="1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679</v>
      </c>
    </row>
    <row r="1089" spans="1:8" ht="1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387</v>
      </c>
    </row>
    <row r="1090" spans="1:8" ht="1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1558</v>
      </c>
    </row>
    <row r="1091" spans="1:8" ht="1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22852</v>
      </c>
    </row>
    <row r="1092" spans="1:8" ht="1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45142</v>
      </c>
    </row>
    <row r="1093" spans="1:8" ht="1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53850</v>
      </c>
    </row>
    <row r="1094" spans="1:8" ht="1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2956</v>
      </c>
    </row>
    <row r="1099" spans="1:8" ht="1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2956</v>
      </c>
    </row>
    <row r="1100" spans="1:8" ht="1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9230</v>
      </c>
    </row>
    <row r="1107" spans="1:8" ht="1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9230</v>
      </c>
    </row>
    <row r="1108" spans="1:8" ht="1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12186</v>
      </c>
    </row>
    <row r="1109" spans="1:8" ht="1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963</v>
      </c>
    </row>
    <row r="1110" spans="1:8" ht="1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13149</v>
      </c>
    </row>
    <row r="1137" spans="1:8" ht="1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50" sqref="G5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5378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5378</v>
      </c>
      <c r="H13" s="187">
        <v>5378</v>
      </c>
    </row>
    <row r="14" spans="1:8" ht="15">
      <c r="A14" s="84" t="s">
        <v>30</v>
      </c>
      <c r="B14" s="86" t="s">
        <v>31</v>
      </c>
      <c r="C14" s="188">
        <v>7468</v>
      </c>
      <c r="D14" s="188">
        <v>6806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18086</v>
      </c>
      <c r="D16" s="188">
        <v>17543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10344</v>
      </c>
      <c r="D19" s="188">
        <v>10119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35898</v>
      </c>
      <c r="D20" s="567">
        <f>SUM(D12:D19)</f>
        <v>34468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-218</v>
      </c>
      <c r="H22" s="583">
        <f>SUM(H23:H25)</f>
        <v>-224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>
        <v>4809</v>
      </c>
      <c r="D25" s="188">
        <v>4370</v>
      </c>
      <c r="E25" s="84" t="s">
        <v>73</v>
      </c>
      <c r="F25" s="87" t="s">
        <v>74</v>
      </c>
      <c r="G25" s="188">
        <v>-756</v>
      </c>
      <c r="H25" s="188">
        <v>-762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19347</v>
      </c>
      <c r="H26" s="567">
        <f>H20+H21+H22</f>
        <v>19341</v>
      </c>
      <c r="M26" s="92"/>
    </row>
    <row r="27" spans="1:8" ht="15.75">
      <c r="A27" s="84" t="s">
        <v>79</v>
      </c>
      <c r="B27" s="86" t="s">
        <v>80</v>
      </c>
      <c r="C27" s="188">
        <v>32013</v>
      </c>
      <c r="D27" s="188">
        <v>18068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36822</v>
      </c>
      <c r="D28" s="567">
        <f>SUM(D24:D27)</f>
        <v>22438</v>
      </c>
      <c r="E28" s="193" t="s">
        <v>84</v>
      </c>
      <c r="F28" s="87" t="s">
        <v>85</v>
      </c>
      <c r="G28" s="564">
        <f>SUM(G29:G31)</f>
        <v>13315</v>
      </c>
      <c r="H28" s="565">
        <f>SUM(H29:H31)</f>
        <v>13625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13315</v>
      </c>
      <c r="H29" s="188">
        <v>13625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12677</v>
      </c>
      <c r="H32" s="188">
        <v>7171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25992</v>
      </c>
      <c r="H34" s="567">
        <f>H28+H32+H33</f>
        <v>20796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50717</v>
      </c>
      <c r="H37" s="569">
        <f>H26+H18+H34</f>
        <v>45515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12186</v>
      </c>
      <c r="H45" s="188">
        <v>13652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157</v>
      </c>
      <c r="H49" s="188">
        <v>157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12343</v>
      </c>
      <c r="H50" s="565">
        <f>SUM(H44:H49)</f>
        <v>13809</v>
      </c>
    </row>
    <row r="51" spans="1:8" ht="15">
      <c r="A51" s="84" t="s">
        <v>79</v>
      </c>
      <c r="B51" s="86" t="s">
        <v>155</v>
      </c>
      <c r="C51" s="188">
        <v>241</v>
      </c>
      <c r="D51" s="188">
        <v>213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241</v>
      </c>
      <c r="D52" s="567">
        <f>SUM(D48:D51)</f>
        <v>213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963</v>
      </c>
      <c r="H54" s="188">
        <v>963</v>
      </c>
    </row>
    <row r="55" spans="1:8" ht="15.75">
      <c r="A55" s="94" t="s">
        <v>166</v>
      </c>
      <c r="B55" s="90" t="s">
        <v>167</v>
      </c>
      <c r="C55" s="465">
        <v>272</v>
      </c>
      <c r="D55" s="466">
        <v>265</v>
      </c>
      <c r="E55" s="84" t="s">
        <v>168</v>
      </c>
      <c r="F55" s="89" t="s">
        <v>169</v>
      </c>
      <c r="G55" s="188">
        <v>119</v>
      </c>
      <c r="H55" s="188">
        <v>439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73233</v>
      </c>
      <c r="D56" s="571">
        <f>D20+D21+D22+D28+D33+D46+D52+D54+D55</f>
        <v>57384</v>
      </c>
      <c r="E56" s="94" t="s">
        <v>825</v>
      </c>
      <c r="F56" s="93" t="s">
        <v>172</v>
      </c>
      <c r="G56" s="568">
        <f>G50+G52+G53+G54+G55</f>
        <v>13425</v>
      </c>
      <c r="H56" s="569">
        <f>H50+H52+H53+H54+H55</f>
        <v>15211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655</v>
      </c>
      <c r="D59" s="188">
        <v>417</v>
      </c>
      <c r="E59" s="192" t="s">
        <v>180</v>
      </c>
      <c r="F59" s="473" t="s">
        <v>181</v>
      </c>
      <c r="G59" s="188">
        <v>8699</v>
      </c>
      <c r="H59" s="188">
        <v>8557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22290</v>
      </c>
      <c r="H61" s="565">
        <f>SUM(H62:H68)</f>
        <v>14899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560</v>
      </c>
      <c r="H62" s="188">
        <v>524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14202</v>
      </c>
      <c r="H64" s="188">
        <v>8490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655</v>
      </c>
      <c r="D65" s="567">
        <f>SUM(D59:D64)</f>
        <v>417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4409</v>
      </c>
      <c r="H66" s="188">
        <v>3205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1558</v>
      </c>
      <c r="H67" s="188">
        <v>1016</v>
      </c>
    </row>
    <row r="68" spans="1:8" ht="15">
      <c r="A68" s="84" t="s">
        <v>206</v>
      </c>
      <c r="B68" s="86" t="s">
        <v>207</v>
      </c>
      <c r="C68" s="188">
        <v>460</v>
      </c>
      <c r="D68" s="188">
        <v>371</v>
      </c>
      <c r="E68" s="84" t="s">
        <v>212</v>
      </c>
      <c r="F68" s="87" t="s">
        <v>213</v>
      </c>
      <c r="G68" s="188">
        <v>1561</v>
      </c>
      <c r="H68" s="188">
        <v>1664</v>
      </c>
    </row>
    <row r="69" spans="1:8" ht="15">
      <c r="A69" s="84" t="s">
        <v>210</v>
      </c>
      <c r="B69" s="86" t="s">
        <v>211</v>
      </c>
      <c r="C69" s="188">
        <v>25675</v>
      </c>
      <c r="D69" s="188">
        <v>19345</v>
      </c>
      <c r="E69" s="192" t="s">
        <v>79</v>
      </c>
      <c r="F69" s="87" t="s">
        <v>216</v>
      </c>
      <c r="G69" s="188">
        <v>22852</v>
      </c>
      <c r="H69" s="188">
        <v>9216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53841</v>
      </c>
      <c r="H71" s="567">
        <f>H59+H60+H61+H69+H70</f>
        <v>32672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312</v>
      </c>
      <c r="D73" s="188">
        <v>284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3053</v>
      </c>
      <c r="D75" s="188">
        <v>3254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29500</v>
      </c>
      <c r="D76" s="567">
        <f>SUM(D68:D75)</f>
        <v>23254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320</v>
      </c>
      <c r="H77" s="466">
        <v>320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54161</v>
      </c>
      <c r="H79" s="569">
        <f>H71+H73+H75+H77</f>
        <v>32992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436</v>
      </c>
      <c r="D88" s="188">
        <v>163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14479</v>
      </c>
      <c r="D89" s="188">
        <v>12500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14915</v>
      </c>
      <c r="D92" s="567">
        <f>SUM(D88:D91)</f>
        <v>12663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45070</v>
      </c>
      <c r="D94" s="571">
        <f>D65+D76+D85+D92+D93</f>
        <v>36334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118303</v>
      </c>
      <c r="D95" s="573">
        <f>D94+D56</f>
        <v>93718</v>
      </c>
      <c r="E95" s="220" t="s">
        <v>916</v>
      </c>
      <c r="F95" s="476" t="s">
        <v>268</v>
      </c>
      <c r="G95" s="572">
        <f>G37+G40+G56+G79</f>
        <v>118303</v>
      </c>
      <c r="H95" s="573">
        <f>H37+H40+H56+H79</f>
        <v>93718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43514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9686</v>
      </c>
      <c r="D12" s="307">
        <v>7109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106741</v>
      </c>
      <c r="D13" s="307">
        <v>95941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11416</v>
      </c>
      <c r="D14" s="307">
        <v>10676</v>
      </c>
      <c r="E14" s="236" t="s">
        <v>285</v>
      </c>
      <c r="F14" s="231" t="s">
        <v>286</v>
      </c>
      <c r="G14" s="307">
        <v>175478</v>
      </c>
      <c r="H14" s="307">
        <v>151605</v>
      </c>
    </row>
    <row r="15" spans="1:8" ht="15">
      <c r="A15" s="185" t="s">
        <v>287</v>
      </c>
      <c r="B15" s="181" t="s">
        <v>288</v>
      </c>
      <c r="C15" s="307">
        <v>30409</v>
      </c>
      <c r="D15" s="307">
        <v>24870</v>
      </c>
      <c r="E15" s="236" t="s">
        <v>79</v>
      </c>
      <c r="F15" s="231" t="s">
        <v>289</v>
      </c>
      <c r="G15" s="307">
        <f>8332+320</f>
        <v>8652</v>
      </c>
      <c r="H15" s="307">
        <v>6829</v>
      </c>
    </row>
    <row r="16" spans="1:8" ht="15.75">
      <c r="A16" s="185" t="s">
        <v>290</v>
      </c>
      <c r="B16" s="181" t="s">
        <v>291</v>
      </c>
      <c r="C16" s="307">
        <v>7627</v>
      </c>
      <c r="D16" s="307">
        <v>7263</v>
      </c>
      <c r="E16" s="227" t="s">
        <v>52</v>
      </c>
      <c r="F16" s="255" t="s">
        <v>292</v>
      </c>
      <c r="G16" s="597">
        <f>SUM(G12:G15)</f>
        <v>184130</v>
      </c>
      <c r="H16" s="598">
        <f>SUM(H12:H15)</f>
        <v>158434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f>3063+95</f>
        <v>3158</v>
      </c>
      <c r="D19" s="307">
        <v>3874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169037</v>
      </c>
      <c r="D22" s="598">
        <f>SUM(D12:D18)+D19</f>
        <v>149733</v>
      </c>
      <c r="E22" s="185" t="s">
        <v>309</v>
      </c>
      <c r="F22" s="228" t="s">
        <v>310</v>
      </c>
      <c r="G22" s="307">
        <v>142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839</v>
      </c>
      <c r="D25" s="307">
        <v>545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142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>
        <v>55</v>
      </c>
      <c r="D28" s="307">
        <v>30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894</v>
      </c>
      <c r="D29" s="598">
        <f>SUM(D25:D28)</f>
        <v>575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169931</v>
      </c>
      <c r="D31" s="604">
        <f>D29+D22</f>
        <v>150308</v>
      </c>
      <c r="E31" s="242" t="s">
        <v>800</v>
      </c>
      <c r="F31" s="257" t="s">
        <v>331</v>
      </c>
      <c r="G31" s="244">
        <f>G16+G18+G27</f>
        <v>184272</v>
      </c>
      <c r="H31" s="245">
        <f>H16+H18+H27</f>
        <v>158434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14341</v>
      </c>
      <c r="D33" s="235">
        <f>IF((H31-D31)&gt;0,H31-D31,0)</f>
        <v>8126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169931</v>
      </c>
      <c r="D36" s="606">
        <f>D31-D34+D35</f>
        <v>150308</v>
      </c>
      <c r="E36" s="253" t="s">
        <v>346</v>
      </c>
      <c r="F36" s="247" t="s">
        <v>347</v>
      </c>
      <c r="G36" s="258">
        <f>G35-G34+G31</f>
        <v>184272</v>
      </c>
      <c r="H36" s="259">
        <f>H35-H34+H31</f>
        <v>158434</v>
      </c>
    </row>
    <row r="37" spans="1:8" ht="15.75">
      <c r="A37" s="252" t="s">
        <v>348</v>
      </c>
      <c r="B37" s="222" t="s">
        <v>349</v>
      </c>
      <c r="C37" s="603">
        <f>IF((G36-C36)&gt;0,G36-C36,0)</f>
        <v>14341</v>
      </c>
      <c r="D37" s="604">
        <f>IF((H36-D36)&gt;0,H36-D36,0)</f>
        <v>8126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1664</v>
      </c>
      <c r="D38" s="598">
        <f>D39+D40+D41</f>
        <v>955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1664</v>
      </c>
      <c r="D39" s="307">
        <v>955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12677</v>
      </c>
      <c r="D42" s="235">
        <f>+IF((H36-D36-D38)&gt;0,H36-D36-D38,0)</f>
        <v>7171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12677</v>
      </c>
      <c r="D44" s="259">
        <f>IF(H42=0,IF(D42-D43&gt;0,D42-D43+H43,0),IF(H42-H43&lt;0,H43-H42+D42,0))</f>
        <v>7171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184272</v>
      </c>
      <c r="D45" s="600">
        <f>D36+D38+D42</f>
        <v>158434</v>
      </c>
      <c r="E45" s="261" t="s">
        <v>373</v>
      </c>
      <c r="F45" s="263" t="s">
        <v>374</v>
      </c>
      <c r="G45" s="599">
        <f>G42+G36</f>
        <v>184272</v>
      </c>
      <c r="H45" s="600">
        <f>H42+H36</f>
        <v>158434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43514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359">
        <f>202873+968</f>
        <v>203841</v>
      </c>
      <c r="D11" s="359">
        <v>175874</v>
      </c>
      <c r="E11" s="168"/>
      <c r="F11" s="168"/>
    </row>
    <row r="12" spans="1:13" ht="15">
      <c r="A12" s="268" t="s">
        <v>380</v>
      </c>
      <c r="B12" s="169" t="s">
        <v>381</v>
      </c>
      <c r="C12" s="359">
        <f>-132912-172</f>
        <v>-133084</v>
      </c>
      <c r="D12" s="359">
        <v>-118191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359">
        <v>-35727</v>
      </c>
      <c r="D14" s="359">
        <v>-30647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-11205</v>
      </c>
      <c r="D15" s="359">
        <v>-9469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359">
        <v>-1304</v>
      </c>
      <c r="D16" s="359">
        <v>-784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359">
        <v>-99</v>
      </c>
      <c r="D19" s="359">
        <v>-378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359">
        <v>3073</v>
      </c>
      <c r="D20" s="359">
        <v>3764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25495</v>
      </c>
      <c r="D21" s="628">
        <f>SUM(D11:D20)</f>
        <v>20169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359">
        <v>-5326</v>
      </c>
      <c r="D23" s="359">
        <v>-6554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359">
        <v>325</v>
      </c>
      <c r="D24" s="359">
        <v>314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-2200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298</v>
      </c>
      <c r="D32" s="188">
        <v>-309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-6903</v>
      </c>
      <c r="D33" s="628">
        <f>SUM(D23:D32)</f>
        <v>-6549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359"/>
      <c r="D35" s="359">
        <v>42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359"/>
      <c r="D37" s="359">
        <v>2503</v>
      </c>
      <c r="E37" s="168"/>
      <c r="F37" s="168"/>
    </row>
    <row r="38" spans="1:6" ht="15">
      <c r="A38" s="268" t="s">
        <v>429</v>
      </c>
      <c r="B38" s="169" t="s">
        <v>430</v>
      </c>
      <c r="C38" s="359">
        <v>-3270</v>
      </c>
      <c r="D38" s="359">
        <v>-2456</v>
      </c>
      <c r="E38" s="168"/>
      <c r="F38" s="168"/>
    </row>
    <row r="39" spans="1:6" ht="15">
      <c r="A39" s="268" t="s">
        <v>431</v>
      </c>
      <c r="B39" s="169" t="s">
        <v>432</v>
      </c>
      <c r="C39" s="359">
        <v>-6435</v>
      </c>
      <c r="D39" s="359">
        <v>-5874</v>
      </c>
      <c r="E39" s="168"/>
      <c r="F39" s="168"/>
    </row>
    <row r="40" spans="1:6" ht="30.75">
      <c r="A40" s="268" t="s">
        <v>433</v>
      </c>
      <c r="B40" s="169" t="s">
        <v>434</v>
      </c>
      <c r="C40" s="359">
        <v>-191</v>
      </c>
      <c r="D40" s="359">
        <v>-209</v>
      </c>
      <c r="E40" s="168"/>
      <c r="F40" s="168"/>
    </row>
    <row r="41" spans="1:6" ht="15">
      <c r="A41" s="268" t="s">
        <v>435</v>
      </c>
      <c r="B41" s="169" t="s">
        <v>436</v>
      </c>
      <c r="C41" s="359">
        <v>-6444</v>
      </c>
      <c r="D41" s="359">
        <v>-6030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-16340</v>
      </c>
      <c r="D43" s="630">
        <f>SUM(D35:D42)</f>
        <v>-12024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2252</v>
      </c>
      <c r="D44" s="298">
        <f>D43+D33+D21</f>
        <v>1596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12663</v>
      </c>
      <c r="D45" s="300">
        <v>11067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14915</v>
      </c>
      <c r="D46" s="302">
        <f>D45+D44</f>
        <v>12663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43514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A49" sqref="A4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-762</v>
      </c>
      <c r="I13" s="553">
        <f>'1-Баланс'!H29+'1-Баланс'!H32</f>
        <v>20796</v>
      </c>
      <c r="J13" s="553">
        <f>'1-Баланс'!H30+'1-Баланс'!H33</f>
        <v>0</v>
      </c>
      <c r="K13" s="554"/>
      <c r="L13" s="553">
        <f>SUM(C13:K13)</f>
        <v>45515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-762</v>
      </c>
      <c r="I17" s="622">
        <f t="shared" si="2"/>
        <v>20796</v>
      </c>
      <c r="J17" s="622">
        <f t="shared" si="2"/>
        <v>0</v>
      </c>
      <c r="K17" s="622">
        <f t="shared" si="2"/>
        <v>0</v>
      </c>
      <c r="L17" s="553">
        <f t="shared" si="1"/>
        <v>45515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12677</v>
      </c>
      <c r="J18" s="553">
        <f>+'1-Баланс'!G33</f>
        <v>0</v>
      </c>
      <c r="K18" s="554"/>
      <c r="L18" s="553">
        <f t="shared" si="1"/>
        <v>12677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-6453</v>
      </c>
      <c r="J19" s="159">
        <f>J20+J21</f>
        <v>0</v>
      </c>
      <c r="K19" s="159">
        <f t="shared" si="3"/>
        <v>0</v>
      </c>
      <c r="L19" s="553">
        <f t="shared" si="1"/>
        <v>-6453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-6453</v>
      </c>
      <c r="J20" s="307"/>
      <c r="K20" s="307"/>
      <c r="L20" s="553">
        <f>SUM(C20:K20)</f>
        <v>-6453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6</v>
      </c>
      <c r="I30" s="307">
        <v>-1028</v>
      </c>
      <c r="J30" s="307"/>
      <c r="K30" s="307"/>
      <c r="L30" s="553">
        <f t="shared" si="1"/>
        <v>-1022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-756</v>
      </c>
      <c r="I31" s="622">
        <f t="shared" si="6"/>
        <v>25992</v>
      </c>
      <c r="J31" s="622">
        <f t="shared" si="6"/>
        <v>0</v>
      </c>
      <c r="K31" s="622">
        <f t="shared" si="6"/>
        <v>0</v>
      </c>
      <c r="L31" s="553">
        <f t="shared" si="1"/>
        <v>50717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-756</v>
      </c>
      <c r="I34" s="556">
        <f t="shared" si="7"/>
        <v>25992</v>
      </c>
      <c r="J34" s="556">
        <f t="shared" si="7"/>
        <v>0</v>
      </c>
      <c r="K34" s="556">
        <f t="shared" si="7"/>
        <v>0</v>
      </c>
      <c r="L34" s="620">
        <f t="shared" si="1"/>
        <v>50717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43514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9" sqref="E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10681</v>
      </c>
      <c r="E13" s="319">
        <v>3451</v>
      </c>
      <c r="F13" s="319">
        <v>4</v>
      </c>
      <c r="G13" s="320">
        <f t="shared" si="2"/>
        <v>14128</v>
      </c>
      <c r="H13" s="319"/>
      <c r="I13" s="319">
        <v>988</v>
      </c>
      <c r="J13" s="320">
        <f t="shared" si="3"/>
        <v>13140</v>
      </c>
      <c r="K13" s="319">
        <v>4559</v>
      </c>
      <c r="L13" s="319">
        <v>1117</v>
      </c>
      <c r="M13" s="319">
        <v>4</v>
      </c>
      <c r="N13" s="320">
        <f t="shared" si="4"/>
        <v>5672</v>
      </c>
      <c r="O13" s="319"/>
      <c r="P13" s="319"/>
      <c r="Q13" s="320">
        <f t="shared" si="0"/>
        <v>5672</v>
      </c>
      <c r="R13" s="331">
        <f t="shared" si="1"/>
        <v>7468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44329</v>
      </c>
      <c r="E15" s="319">
        <v>5887</v>
      </c>
      <c r="F15" s="319">
        <v>6239</v>
      </c>
      <c r="G15" s="320">
        <f t="shared" si="2"/>
        <v>43977</v>
      </c>
      <c r="H15" s="319"/>
      <c r="I15" s="319"/>
      <c r="J15" s="320">
        <f t="shared" si="3"/>
        <v>43977</v>
      </c>
      <c r="K15" s="319">
        <v>23915</v>
      </c>
      <c r="L15" s="319">
        <v>6159</v>
      </c>
      <c r="M15" s="319">
        <v>4183</v>
      </c>
      <c r="N15" s="320">
        <f t="shared" si="4"/>
        <v>25891</v>
      </c>
      <c r="O15" s="319"/>
      <c r="P15" s="319"/>
      <c r="Q15" s="320">
        <f t="shared" si="0"/>
        <v>25891</v>
      </c>
      <c r="R15" s="331">
        <f t="shared" si="1"/>
        <v>18086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20750</v>
      </c>
      <c r="E18" s="319">
        <v>2263</v>
      </c>
      <c r="F18" s="319">
        <v>1203</v>
      </c>
      <c r="G18" s="320">
        <f t="shared" si="2"/>
        <v>21810</v>
      </c>
      <c r="H18" s="319"/>
      <c r="I18" s="319"/>
      <c r="J18" s="320">
        <f t="shared" si="3"/>
        <v>21810</v>
      </c>
      <c r="K18" s="319">
        <v>9728</v>
      </c>
      <c r="L18" s="319">
        <v>2405</v>
      </c>
      <c r="M18" s="319">
        <v>667</v>
      </c>
      <c r="N18" s="320">
        <f t="shared" si="4"/>
        <v>11466</v>
      </c>
      <c r="O18" s="319"/>
      <c r="P18" s="319"/>
      <c r="Q18" s="320">
        <f t="shared" si="0"/>
        <v>11466</v>
      </c>
      <c r="R18" s="331">
        <f t="shared" si="1"/>
        <v>10344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75760</v>
      </c>
      <c r="E19" s="321">
        <f>SUM(E11:E18)</f>
        <v>11601</v>
      </c>
      <c r="F19" s="321">
        <f>SUM(F11:F18)</f>
        <v>7446</v>
      </c>
      <c r="G19" s="320">
        <f t="shared" si="2"/>
        <v>79915</v>
      </c>
      <c r="H19" s="321">
        <f>SUM(H11:H18)</f>
        <v>0</v>
      </c>
      <c r="I19" s="321">
        <f>SUM(I11:I18)</f>
        <v>988</v>
      </c>
      <c r="J19" s="320">
        <f t="shared" si="3"/>
        <v>78927</v>
      </c>
      <c r="K19" s="321">
        <f>SUM(K11:K18)</f>
        <v>38202</v>
      </c>
      <c r="L19" s="321">
        <f>SUM(L11:L18)</f>
        <v>9681</v>
      </c>
      <c r="M19" s="321">
        <f>SUM(M11:M18)</f>
        <v>4854</v>
      </c>
      <c r="N19" s="320">
        <f t="shared" si="4"/>
        <v>43029</v>
      </c>
      <c r="O19" s="321">
        <f>SUM(O11:O18)</f>
        <v>0</v>
      </c>
      <c r="P19" s="321">
        <f>SUM(P11:P18)</f>
        <v>0</v>
      </c>
      <c r="Q19" s="320">
        <f t="shared" si="0"/>
        <v>43029</v>
      </c>
      <c r="R19" s="331">
        <f t="shared" si="1"/>
        <v>35898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11004</v>
      </c>
      <c r="E24" s="319">
        <v>1008</v>
      </c>
      <c r="F24" s="319">
        <v>5</v>
      </c>
      <c r="G24" s="320">
        <f t="shared" si="2"/>
        <v>12007</v>
      </c>
      <c r="H24" s="319"/>
      <c r="I24" s="319"/>
      <c r="J24" s="320">
        <f t="shared" si="3"/>
        <v>12007</v>
      </c>
      <c r="K24" s="319">
        <v>6013</v>
      </c>
      <c r="L24" s="319">
        <v>1187</v>
      </c>
      <c r="M24" s="319">
        <v>2</v>
      </c>
      <c r="N24" s="320">
        <f t="shared" si="4"/>
        <v>7198</v>
      </c>
      <c r="O24" s="319"/>
      <c r="P24" s="319"/>
      <c r="Q24" s="320">
        <f t="shared" si="0"/>
        <v>7198</v>
      </c>
      <c r="R24" s="331">
        <f t="shared" si="1"/>
        <v>4809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19692</v>
      </c>
      <c r="E26" s="319">
        <v>14493</v>
      </c>
      <c r="F26" s="319"/>
      <c r="G26" s="320">
        <f t="shared" si="2"/>
        <v>34185</v>
      </c>
      <c r="H26" s="319"/>
      <c r="I26" s="319"/>
      <c r="J26" s="320">
        <f t="shared" si="3"/>
        <v>34185</v>
      </c>
      <c r="K26" s="319">
        <v>1624</v>
      </c>
      <c r="L26" s="319">
        <v>548</v>
      </c>
      <c r="M26" s="319"/>
      <c r="N26" s="320">
        <f t="shared" si="4"/>
        <v>2172</v>
      </c>
      <c r="O26" s="319"/>
      <c r="P26" s="319"/>
      <c r="Q26" s="320">
        <f t="shared" si="0"/>
        <v>2172</v>
      </c>
      <c r="R26" s="331">
        <f t="shared" si="1"/>
        <v>32013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30696</v>
      </c>
      <c r="E27" s="323">
        <f aca="true" t="shared" si="5" ref="E27:P27">SUM(E23:E26)</f>
        <v>15501</v>
      </c>
      <c r="F27" s="323">
        <f t="shared" si="5"/>
        <v>5</v>
      </c>
      <c r="G27" s="324">
        <f t="shared" si="2"/>
        <v>46192</v>
      </c>
      <c r="H27" s="323">
        <f t="shared" si="5"/>
        <v>0</v>
      </c>
      <c r="I27" s="323">
        <f t="shared" si="5"/>
        <v>0</v>
      </c>
      <c r="J27" s="324">
        <f t="shared" si="3"/>
        <v>46192</v>
      </c>
      <c r="K27" s="323">
        <f t="shared" si="5"/>
        <v>7637</v>
      </c>
      <c r="L27" s="323">
        <f t="shared" si="5"/>
        <v>1735</v>
      </c>
      <c r="M27" s="323">
        <f t="shared" si="5"/>
        <v>2</v>
      </c>
      <c r="N27" s="324">
        <f t="shared" si="4"/>
        <v>9370</v>
      </c>
      <c r="O27" s="323">
        <f t="shared" si="5"/>
        <v>0</v>
      </c>
      <c r="P27" s="323">
        <f t="shared" si="5"/>
        <v>0</v>
      </c>
      <c r="Q27" s="324">
        <f t="shared" si="0"/>
        <v>9370</v>
      </c>
      <c r="R27" s="334">
        <f t="shared" si="1"/>
        <v>36822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106456</v>
      </c>
      <c r="E42" s="340">
        <f>E19+E20+E21+E27+E40+E41</f>
        <v>27102</v>
      </c>
      <c r="F42" s="340">
        <f aca="true" t="shared" si="11" ref="F42:R42">F19+F20+F21+F27+F40+F41</f>
        <v>7451</v>
      </c>
      <c r="G42" s="340">
        <f t="shared" si="11"/>
        <v>126107</v>
      </c>
      <c r="H42" s="340">
        <f t="shared" si="11"/>
        <v>0</v>
      </c>
      <c r="I42" s="340">
        <f t="shared" si="11"/>
        <v>988</v>
      </c>
      <c r="J42" s="340">
        <f t="shared" si="11"/>
        <v>125119</v>
      </c>
      <c r="K42" s="340">
        <f t="shared" si="11"/>
        <v>45839</v>
      </c>
      <c r="L42" s="340">
        <f t="shared" si="11"/>
        <v>11416</v>
      </c>
      <c r="M42" s="340">
        <f t="shared" si="11"/>
        <v>4856</v>
      </c>
      <c r="N42" s="340">
        <f t="shared" si="11"/>
        <v>52399</v>
      </c>
      <c r="O42" s="340">
        <f t="shared" si="11"/>
        <v>0</v>
      </c>
      <c r="P42" s="340">
        <f t="shared" si="11"/>
        <v>0</v>
      </c>
      <c r="Q42" s="340">
        <f t="shared" si="11"/>
        <v>52399</v>
      </c>
      <c r="R42" s="341">
        <f t="shared" si="11"/>
        <v>72720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43514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6">
      <selection activeCell="C29" sqref="C2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241</v>
      </c>
      <c r="D18" s="353">
        <f>+D19+D20</f>
        <v>0</v>
      </c>
      <c r="E18" s="360">
        <f t="shared" si="0"/>
        <v>241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241</v>
      </c>
      <c r="D20" s="359"/>
      <c r="E20" s="360">
        <f t="shared" si="0"/>
        <v>241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241</v>
      </c>
      <c r="D21" s="431">
        <f>D13+D17+D18</f>
        <v>0</v>
      </c>
      <c r="E21" s="432">
        <f>E13+E17+E18</f>
        <v>241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272</v>
      </c>
      <c r="D23" s="434"/>
      <c r="E23" s="433">
        <f t="shared" si="0"/>
        <v>272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460</v>
      </c>
      <c r="D26" s="353">
        <f>SUM(D27:D29)</f>
        <v>460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460</v>
      </c>
      <c r="D28" s="359">
        <v>460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25675</v>
      </c>
      <c r="D30" s="359">
        <v>25675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312</v>
      </c>
      <c r="D35" s="353">
        <f>SUM(D36:D39)</f>
        <v>312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312</v>
      </c>
      <c r="D36" s="359">
        <v>312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3053</v>
      </c>
      <c r="D40" s="353">
        <f>SUM(D41:D44)</f>
        <v>3053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3053</v>
      </c>
      <c r="D44" s="359">
        <v>3053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29500</v>
      </c>
      <c r="D45" s="429">
        <f>D26+D30+D31+D33+D32+D34+D35+D40</f>
        <v>29500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30013</v>
      </c>
      <c r="D46" s="435">
        <f>D45+D23+D21+D11</f>
        <v>29500</v>
      </c>
      <c r="E46" s="436">
        <f>E45+E23+E21+E11</f>
        <v>513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5921</v>
      </c>
      <c r="D58" s="129">
        <f>D59+D61</f>
        <v>2965</v>
      </c>
      <c r="E58" s="127">
        <f t="shared" si="1"/>
        <v>2956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5921</v>
      </c>
      <c r="D59" s="188">
        <v>2965</v>
      </c>
      <c r="E59" s="127">
        <f t="shared" si="1"/>
        <v>2956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14973</v>
      </c>
      <c r="D66" s="188">
        <v>5743</v>
      </c>
      <c r="E66" s="127">
        <f t="shared" si="1"/>
        <v>9230</v>
      </c>
      <c r="F66" s="187"/>
    </row>
    <row r="67" spans="1:6" ht="15">
      <c r="A67" s="361" t="s">
        <v>684</v>
      </c>
      <c r="B67" s="126" t="s">
        <v>685</v>
      </c>
      <c r="C67" s="188">
        <v>14973</v>
      </c>
      <c r="D67" s="188">
        <v>5743</v>
      </c>
      <c r="E67" s="127">
        <f t="shared" si="1"/>
        <v>9230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20894</v>
      </c>
      <c r="D68" s="426">
        <f>D54+D58+D63+D64+D65+D66</f>
        <v>8708</v>
      </c>
      <c r="E68" s="427">
        <f t="shared" si="1"/>
        <v>12186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963</v>
      </c>
      <c r="D70" s="188"/>
      <c r="E70" s="127">
        <f t="shared" si="1"/>
        <v>963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560</v>
      </c>
      <c r="D73" s="128">
        <f>SUM(D74:D76)</f>
        <v>560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560</v>
      </c>
      <c r="D74" s="188">
        <v>560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21730</v>
      </c>
      <c r="D87" s="125">
        <f>SUM(D88:D92)+D96</f>
        <v>21730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14202</v>
      </c>
      <c r="D89" s="188">
        <v>14202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4409</v>
      </c>
      <c r="D91" s="188">
        <v>4409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1561</v>
      </c>
      <c r="D92" s="129">
        <f>SUM(D93:D95)</f>
        <v>1561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495</v>
      </c>
      <c r="D93" s="188">
        <v>495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679</v>
      </c>
      <c r="D94" s="188">
        <v>679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387</v>
      </c>
      <c r="D95" s="188">
        <v>387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1558</v>
      </c>
      <c r="D96" s="188">
        <v>1558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22852</v>
      </c>
      <c r="D97" s="188">
        <v>22852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45142</v>
      </c>
      <c r="D98" s="424">
        <f>D87+D82+D77+D73+D97</f>
        <v>45142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66999</v>
      </c>
      <c r="D99" s="418">
        <f>D98+D70+D68</f>
        <v>53850</v>
      </c>
      <c r="E99" s="418">
        <f>E98+E70+E68</f>
        <v>13149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43514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43514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118303</v>
      </c>
      <c r="D6" s="644">
        <f aca="true" t="shared" si="0" ref="D6:D15">C6-E6</f>
        <v>0</v>
      </c>
      <c r="E6" s="643">
        <f>'1-Баланс'!G95</f>
        <v>118303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50717</v>
      </c>
      <c r="D7" s="644">
        <f t="shared" si="0"/>
        <v>45339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12677</v>
      </c>
      <c r="D8" s="644">
        <f t="shared" si="0"/>
        <v>0</v>
      </c>
      <c r="E8" s="643">
        <f>ABS('2-Отчет за доходите'!C44)-ABS('2-Отчет за доходите'!G44)</f>
        <v>12677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12663</v>
      </c>
      <c r="D9" s="644">
        <f t="shared" si="0"/>
        <v>0</v>
      </c>
      <c r="E9" s="643">
        <f>'3-Отчет за паричния поток'!C45</f>
        <v>12663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14915</v>
      </c>
      <c r="D10" s="644">
        <f t="shared" si="0"/>
        <v>0</v>
      </c>
      <c r="E10" s="643">
        <f>'3-Отчет за паричния поток'!C46</f>
        <v>14915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50717</v>
      </c>
      <c r="D11" s="644">
        <f t="shared" si="0"/>
        <v>0</v>
      </c>
      <c r="E11" s="643">
        <f>'4-Отчет за собствения капитал'!L34</f>
        <v>50717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2019-02-19T13:06:38Z</cp:lastPrinted>
  <dcterms:created xsi:type="dcterms:W3CDTF">2006-09-16T00:00:00Z</dcterms:created>
  <dcterms:modified xsi:type="dcterms:W3CDTF">2019-02-19T17:27:09Z</dcterms:modified>
  <cp:category/>
  <cp:version/>
  <cp:contentType/>
  <cp:contentStatus/>
</cp:coreProperties>
</file>