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refMode="R1C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<sst xmlns="http://schemas.openxmlformats.org/spreadsheetml/2006/main" count="4322" uniqueCount="1004">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</sst>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43553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Стефка Левиджова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43465</v>
      </c>
    </row>
    <row r="11" spans="1:2" ht="15">
      <c r="A11" s="7" t="s">
        <v>977</v>
      </c>
      <c r="B11" s="578">
        <v>43553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994</v>
      </c>
    </row>
    <row r="24" spans="1:2" ht="15">
      <c r="A24" s="10" t="s">
        <v>918</v>
      </c>
      <c r="B24" s="689" t="s">
        <v>995</v>
      </c>
    </row>
    <row r="25" spans="1:2" ht="15">
      <c r="A25" s="7" t="s">
        <v>921</v>
      </c>
      <c r="B25" s="690" t="s">
        <v>996</v>
      </c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">
      <c r="A2" s="662" t="str">
        <f>CONCATENATE("на информацията, въведена в справките на ",UPPER(pdeName))</f>
        <v>на информацията, въведена в справките на "СПИДИ"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136302</v>
      </c>
      <c r="D6" s="674">
        <f aca="true" t="shared" si="0" ref="D6:D15">C6-E6</f>
        <v>0</v>
      </c>
      <c r="E6" s="673">
        <f>'1-Баланс'!G95</f>
        <v>136302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54884</v>
      </c>
      <c r="D7" s="674">
        <f t="shared" si="0"/>
        <v>49506</v>
      </c>
      <c r="E7" s="673">
        <f>'1-Баланс'!G18</f>
        <v>5378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12155</v>
      </c>
      <c r="D8" s="674">
        <f t="shared" si="0"/>
        <v>0</v>
      </c>
      <c r="E8" s="673">
        <f>ABS('2-Отчет за доходите'!C44)-ABS('2-Отчет за доходите'!G44)</f>
        <v>12155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7293</v>
      </c>
      <c r="D9" s="674">
        <f t="shared" si="0"/>
        <v>0</v>
      </c>
      <c r="E9" s="673">
        <f>'3-Отчет за паричния поток'!C45</f>
        <v>7293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7412</v>
      </c>
      <c r="D10" s="674">
        <f t="shared" si="0"/>
        <v>0</v>
      </c>
      <c r="E10" s="673">
        <f>'3-Отчет за паричния поток'!C46</f>
        <v>7412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54884</v>
      </c>
      <c r="D11" s="674">
        <f t="shared" si="0"/>
        <v>0</v>
      </c>
      <c r="E11" s="673">
        <f>'4-Отчет за собствения капитал'!L34</f>
        <v>54884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46255</v>
      </c>
      <c r="D12" s="674">
        <f t="shared" si="0"/>
        <v>0</v>
      </c>
      <c r="E12" s="673">
        <f>'Справка 5'!C27+'Справка 5'!C97</f>
        <v>46255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0.7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0.0965471774545859</v>
      </c>
      <c r="E3" s="645"/>
    </row>
    <row r="4" spans="1:4" ht="30.7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0.22146709423511407</v>
      </c>
    </row>
    <row r="5" spans="1:4" ht="30.7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0.1492913115035987</v>
      </c>
    </row>
    <row r="6" spans="1:4" ht="30.7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0.08917697465921263</v>
      </c>
    </row>
    <row r="7" spans="1:4" ht="24" customHeight="1">
      <c r="A7" s="644" t="s">
        <v>892</v>
      </c>
      <c r="B7" s="642"/>
      <c r="C7" s="642"/>
      <c r="D7" s="643"/>
    </row>
    <row r="8" spans="1:4" ht="30.7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1.1188482690545019</v>
      </c>
    </row>
    <row r="9" spans="1:4" ht="24" customHeight="1">
      <c r="A9" s="644" t="s">
        <v>895</v>
      </c>
      <c r="B9" s="642"/>
      <c r="C9" s="642"/>
      <c r="D9" s="643"/>
    </row>
    <row r="10" spans="1:4" ht="30.75">
      <c r="A10" s="592">
        <v>6</v>
      </c>
      <c r="B10" s="590" t="s">
        <v>896</v>
      </c>
      <c r="C10" s="591" t="s">
        <v>897</v>
      </c>
      <c r="D10" s="640">
        <f>'1-Баланс'!C94/'1-Баланс'!G79</f>
        <v>0.7196984483263394</v>
      </c>
    </row>
    <row r="11" spans="1:4" ht="62.25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0.7116229140236167</v>
      </c>
    </row>
    <row r="12" spans="1:4" ht="46.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0.18083341465794867</v>
      </c>
    </row>
    <row r="13" spans="1:4" ht="30.75">
      <c r="A13" s="592">
        <v>9</v>
      </c>
      <c r="B13" s="590" t="s">
        <v>900</v>
      </c>
      <c r="C13" s="591" t="s">
        <v>901</v>
      </c>
      <c r="D13" s="640">
        <f>'1-Баланс'!C92/'1-Баланс'!G79</f>
        <v>0.18083341465794867</v>
      </c>
    </row>
    <row r="14" spans="1:4" ht="24" customHeight="1">
      <c r="A14" s="644" t="s">
        <v>902</v>
      </c>
      <c r="B14" s="642"/>
      <c r="C14" s="642"/>
      <c r="D14" s="643"/>
    </row>
    <row r="15" spans="1:4" ht="30.7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2.4267429981302646</v>
      </c>
    </row>
    <row r="16" spans="1:4" ht="30.7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0.9236621619638743</v>
      </c>
    </row>
    <row r="17" spans="1:4" ht="24" customHeight="1">
      <c r="A17" s="644" t="s">
        <v>905</v>
      </c>
      <c r="B17" s="642"/>
      <c r="C17" s="642"/>
      <c r="D17" s="643"/>
    </row>
    <row r="18" spans="1:4" ht="30.7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0.4241769309860042</v>
      </c>
    </row>
    <row r="19" spans="1:4" ht="30.75">
      <c r="A19" s="592">
        <v>13</v>
      </c>
      <c r="B19" s="590" t="s">
        <v>933</v>
      </c>
      <c r="C19" s="591" t="s">
        <v>906</v>
      </c>
      <c r="D19" s="640">
        <f>D4/D5</f>
        <v>1.483456016325341</v>
      </c>
    </row>
    <row r="20" spans="1:4" ht="30.75">
      <c r="A20" s="592">
        <v>14</v>
      </c>
      <c r="B20" s="590" t="s">
        <v>907</v>
      </c>
      <c r="C20" s="591" t="s">
        <v>908</v>
      </c>
      <c r="D20" s="640">
        <f>D6/D5</f>
        <v>0.5973353289019971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14684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6">
        <f>D21/'1-Баланс'!G37</f>
        <v>0.26754609722323447</v>
      </c>
    </row>
    <row r="23" spans="1:4" ht="30.7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0.20877675286926245</v>
      </c>
    </row>
    <row r="24" spans="1:4" ht="30.7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3.0719136734077876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26124</v>
      </c>
    </row>
    <row r="5" spans="1:8" ht="1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2860</v>
      </c>
    </row>
    <row r="6" spans="1:8" ht="1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13578</v>
      </c>
    </row>
    <row r="8" spans="1:8" ht="1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6773</v>
      </c>
    </row>
    <row r="11" spans="1:8" ht="1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49335</v>
      </c>
    </row>
    <row r="12" spans="1:8" ht="1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2213</v>
      </c>
    </row>
    <row r="16" spans="1:8" ht="1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2213</v>
      </c>
    </row>
    <row r="19" spans="1:8" ht="1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46255</v>
      </c>
    </row>
    <row r="23" spans="1:8" ht="1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46255</v>
      </c>
    </row>
    <row r="24" spans="1:8" ht="1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46255</v>
      </c>
    </row>
    <row r="34" spans="1:8" ht="1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8259</v>
      </c>
    </row>
    <row r="36" spans="1:8" ht="1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327</v>
      </c>
    </row>
    <row r="38" spans="1:8" ht="1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8586</v>
      </c>
    </row>
    <row r="39" spans="1:8" ht="1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414</v>
      </c>
    </row>
    <row r="41" spans="1:8" ht="1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106803</v>
      </c>
    </row>
    <row r="42" spans="1:8" ht="1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331</v>
      </c>
    </row>
    <row r="43" spans="1:8" ht="1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331</v>
      </c>
    </row>
    <row r="49" spans="1:8" ht="1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8331</v>
      </c>
    </row>
    <row r="50" spans="1:8" ht="1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10752</v>
      </c>
    </row>
    <row r="51" spans="1:8" ht="1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2673</v>
      </c>
    </row>
    <row r="57" spans="1:8" ht="1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21756</v>
      </c>
    </row>
    <row r="58" spans="1:8" ht="1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52</v>
      </c>
    </row>
    <row r="66" spans="1:8" ht="1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7248</v>
      </c>
    </row>
    <row r="67" spans="1:8" ht="1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112</v>
      </c>
    </row>
    <row r="68" spans="1:8" ht="1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7412</v>
      </c>
    </row>
    <row r="70" spans="1:8" ht="1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29499</v>
      </c>
    </row>
    <row r="72" spans="1:8" ht="1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136302</v>
      </c>
    </row>
    <row r="73" spans="1:8" ht="1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5378</v>
      </c>
    </row>
    <row r="74" spans="1:8" ht="1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5378</v>
      </c>
    </row>
    <row r="75" spans="1:8" ht="1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5378</v>
      </c>
    </row>
    <row r="80" spans="1:8" ht="1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538</v>
      </c>
    </row>
    <row r="83" spans="1:8" ht="1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538</v>
      </c>
    </row>
    <row r="84" spans="1:8" ht="1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20103</v>
      </c>
    </row>
    <row r="87" spans="1:8" ht="1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17248</v>
      </c>
    </row>
    <row r="88" spans="1:8" ht="1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17248</v>
      </c>
    </row>
    <row r="89" spans="1:8" ht="1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12155</v>
      </c>
    </row>
    <row r="92" spans="1:8" ht="1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29403</v>
      </c>
    </row>
    <row r="94" spans="1:8" ht="1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54884</v>
      </c>
    </row>
    <row r="95" spans="1:8" ht="1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29896</v>
      </c>
    </row>
    <row r="98" spans="1:8" ht="1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10237</v>
      </c>
    </row>
    <row r="102" spans="1:8" ht="1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40133</v>
      </c>
    </row>
    <row r="103" spans="1:8" ht="1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178</v>
      </c>
    </row>
    <row r="104" spans="1:8" ht="1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119</v>
      </c>
    </row>
    <row r="107" spans="1:8" ht="1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40430</v>
      </c>
    </row>
    <row r="108" spans="1:8" ht="1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11729</v>
      </c>
    </row>
    <row r="109" spans="1:8" ht="1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14541</v>
      </c>
    </row>
    <row r="111" spans="1:8" ht="1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2725</v>
      </c>
    </row>
    <row r="112" spans="1:8" ht="1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5750</v>
      </c>
    </row>
    <row r="114" spans="1:8" ht="1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3681</v>
      </c>
    </row>
    <row r="116" spans="1:8" ht="1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978</v>
      </c>
    </row>
    <row r="117" spans="1:8" ht="1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1407</v>
      </c>
    </row>
    <row r="118" spans="1:8" ht="1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14398</v>
      </c>
    </row>
    <row r="119" spans="1:8" ht="1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40668</v>
      </c>
    </row>
    <row r="121" spans="1:8" ht="1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320</v>
      </c>
    </row>
    <row r="124" spans="1:8" ht="1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40988</v>
      </c>
    </row>
    <row r="125" spans="1:8" ht="1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136302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7192</v>
      </c>
    </row>
    <row r="128" spans="1:8" ht="1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61938</v>
      </c>
    </row>
    <row r="129" spans="1:8" ht="1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11820</v>
      </c>
    </row>
    <row r="130" spans="1:8" ht="1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24688</v>
      </c>
    </row>
    <row r="131" spans="1:8" ht="1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4235</v>
      </c>
    </row>
    <row r="132" spans="1:8" ht="1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2347</v>
      </c>
    </row>
    <row r="135" spans="1:8" ht="1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112220</v>
      </c>
    </row>
    <row r="138" spans="1:8" ht="1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1199</v>
      </c>
    </row>
    <row r="139" spans="1:8" ht="1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45</v>
      </c>
    </row>
    <row r="142" spans="1:8" ht="1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1244</v>
      </c>
    </row>
    <row r="143" spans="1:8" ht="1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113464</v>
      </c>
    </row>
    <row r="144" spans="1:8" ht="1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13485</v>
      </c>
    </row>
    <row r="145" spans="1:8" ht="1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113464</v>
      </c>
    </row>
    <row r="148" spans="1:8" ht="1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13485</v>
      </c>
    </row>
    <row r="149" spans="1:8" ht="1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1330</v>
      </c>
    </row>
    <row r="150" spans="1:8" ht="1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1330</v>
      </c>
    </row>
    <row r="151" spans="1:8" ht="1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12155</v>
      </c>
    </row>
    <row r="154" spans="1:8" ht="1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12155</v>
      </c>
    </row>
    <row r="156" spans="1:8" ht="1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126949</v>
      </c>
    </row>
    <row r="157" spans="1:8" ht="1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121128</v>
      </c>
    </row>
    <row r="160" spans="1:8" ht="1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4769</v>
      </c>
    </row>
    <row r="161" spans="1:8" ht="1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125897</v>
      </c>
    </row>
    <row r="162" spans="1:8" ht="1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320</v>
      </c>
    </row>
    <row r="163" spans="1:8" ht="1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320</v>
      </c>
    </row>
    <row r="164" spans="1:8" ht="1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407</v>
      </c>
    </row>
    <row r="165" spans="1:8" ht="1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325</v>
      </c>
    </row>
    <row r="166" spans="1:8" ht="1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732</v>
      </c>
    </row>
    <row r="170" spans="1:8" ht="1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126949</v>
      </c>
    </row>
    <row r="171" spans="1:8" ht="1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126949</v>
      </c>
    </row>
    <row r="175" spans="1:8" ht="1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126949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143848</v>
      </c>
    </row>
    <row r="182" spans="1:8" ht="1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-83181</v>
      </c>
    </row>
    <row r="183" spans="1:8" ht="1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-26863</v>
      </c>
    </row>
    <row r="185" spans="1:8" ht="1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-9915</v>
      </c>
    </row>
    <row r="186" spans="1:8" ht="1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-1302</v>
      </c>
    </row>
    <row r="187" spans="1:8" ht="1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-11</v>
      </c>
    </row>
    <row r="189" spans="1:8" ht="1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-72</v>
      </c>
    </row>
    <row r="190" spans="1:8" ht="1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1733</v>
      </c>
    </row>
    <row r="191" spans="1:8" ht="1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24237</v>
      </c>
    </row>
    <row r="192" spans="1:8" ht="1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-2495</v>
      </c>
    </row>
    <row r="193" spans="1:8" ht="1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386</v>
      </c>
    </row>
    <row r="194" spans="1:8" ht="1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-1731</v>
      </c>
    </row>
    <row r="195" spans="1:8" ht="1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98</v>
      </c>
    </row>
    <row r="196" spans="1:8" ht="1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636</v>
      </c>
    </row>
    <row r="197" spans="1:8" ht="1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-2200</v>
      </c>
    </row>
    <row r="198" spans="1:8" ht="1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325</v>
      </c>
    </row>
    <row r="200" spans="1:8" ht="1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89</v>
      </c>
    </row>
    <row r="202" spans="1:8" ht="1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-4892</v>
      </c>
    </row>
    <row r="203" spans="1:8" ht="1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740</v>
      </c>
    </row>
    <row r="206" spans="1:8" ht="1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-3244</v>
      </c>
    </row>
    <row r="207" spans="1:8" ht="1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-10102</v>
      </c>
    </row>
    <row r="208" spans="1:8" ht="1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-167</v>
      </c>
    </row>
    <row r="209" spans="1:8" ht="1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-6453</v>
      </c>
    </row>
    <row r="210" spans="1:8" ht="1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-19226</v>
      </c>
    </row>
    <row r="212" spans="1:8" ht="1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119</v>
      </c>
    </row>
    <row r="213" spans="1:8" ht="1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7293</v>
      </c>
    </row>
    <row r="214" spans="1:8" ht="1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7412</v>
      </c>
    </row>
    <row r="215" spans="1:8" ht="1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5378</v>
      </c>
    </row>
    <row r="219" spans="1:8" ht="1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5378</v>
      </c>
    </row>
    <row r="223" spans="1:8" ht="1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5378</v>
      </c>
    </row>
    <row r="237" spans="1:8" ht="1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5378</v>
      </c>
    </row>
    <row r="240" spans="1:8" ht="1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538</v>
      </c>
    </row>
    <row r="285" spans="1:8" ht="1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538</v>
      </c>
    </row>
    <row r="289" spans="1:8" ht="1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538</v>
      </c>
    </row>
    <row r="303" spans="1:8" ht="1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538</v>
      </c>
    </row>
    <row r="306" spans="1:8" ht="1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23802</v>
      </c>
    </row>
    <row r="351" spans="1:8" ht="1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-88</v>
      </c>
    </row>
    <row r="352" spans="1:8" ht="1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-88</v>
      </c>
    </row>
    <row r="353" spans="1:8" ht="1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23714</v>
      </c>
    </row>
    <row r="355" spans="1:8" ht="1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12155</v>
      </c>
    </row>
    <row r="356" spans="1:8" ht="1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-6453</v>
      </c>
    </row>
    <row r="357" spans="1:8" ht="1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-6453</v>
      </c>
    </row>
    <row r="358" spans="1:8" ht="1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-13</v>
      </c>
    </row>
    <row r="368" spans="1:8" ht="1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29403</v>
      </c>
    </row>
    <row r="369" spans="1:8" ht="1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29403</v>
      </c>
    </row>
    <row r="372" spans="1:8" ht="1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49283</v>
      </c>
    </row>
    <row r="417" spans="1:8" ht="1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-88</v>
      </c>
    </row>
    <row r="418" spans="1:8" ht="1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-88</v>
      </c>
    </row>
    <row r="419" spans="1:8" ht="1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49195</v>
      </c>
    </row>
    <row r="421" spans="1:8" ht="1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12155</v>
      </c>
    </row>
    <row r="422" spans="1:8" ht="1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-6453</v>
      </c>
    </row>
    <row r="423" spans="1:8" ht="1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-6453</v>
      </c>
    </row>
    <row r="424" spans="1:8" ht="1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-13</v>
      </c>
    </row>
    <row r="434" spans="1:8" ht="1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54884</v>
      </c>
    </row>
    <row r="435" spans="1:8" ht="1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54884</v>
      </c>
    </row>
    <row r="438" spans="1:8" ht="1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4708</v>
      </c>
    </row>
    <row r="464" spans="1:8" ht="1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35437</v>
      </c>
    </row>
    <row r="466" spans="1:8" ht="1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16127</v>
      </c>
    </row>
    <row r="469" spans="1:8" ht="1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56272</v>
      </c>
    </row>
    <row r="470" spans="1:8" ht="1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6711</v>
      </c>
    </row>
    <row r="474" spans="1:8" ht="1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6711</v>
      </c>
    </row>
    <row r="477" spans="1:8" ht="1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89430</v>
      </c>
    </row>
    <row r="491" spans="1:8" ht="1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28590</v>
      </c>
    </row>
    <row r="493" spans="1:8" ht="1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782</v>
      </c>
    </row>
    <row r="494" spans="1:8" ht="1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3590</v>
      </c>
    </row>
    <row r="496" spans="1:8" ht="1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1601</v>
      </c>
    </row>
    <row r="499" spans="1:8" ht="1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34563</v>
      </c>
    </row>
    <row r="500" spans="1:8" ht="1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313</v>
      </c>
    </row>
    <row r="504" spans="1:8" ht="1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313</v>
      </c>
    </row>
    <row r="507" spans="1:8" ht="1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19808</v>
      </c>
    </row>
    <row r="508" spans="1:8" ht="1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19808</v>
      </c>
    </row>
    <row r="509" spans="1:8" ht="1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19808</v>
      </c>
    </row>
    <row r="519" spans="1:8" ht="1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54684</v>
      </c>
    </row>
    <row r="521" spans="1:8" ht="1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3046</v>
      </c>
    </row>
    <row r="526" spans="1:8" ht="1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257</v>
      </c>
    </row>
    <row r="529" spans="1:8" ht="1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3303</v>
      </c>
    </row>
    <row r="530" spans="1:8" ht="1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3303</v>
      </c>
    </row>
    <row r="551" spans="1:8" ht="1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28590</v>
      </c>
    </row>
    <row r="553" spans="1:8" ht="1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5490</v>
      </c>
    </row>
    <row r="554" spans="1:8" ht="1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35981</v>
      </c>
    </row>
    <row r="556" spans="1:8" ht="1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17471</v>
      </c>
    </row>
    <row r="559" spans="1:8" ht="1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87532</v>
      </c>
    </row>
    <row r="560" spans="1:8" ht="1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7024</v>
      </c>
    </row>
    <row r="564" spans="1:8" ht="1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7024</v>
      </c>
    </row>
    <row r="567" spans="1:8" ht="1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46255</v>
      </c>
    </row>
    <row r="568" spans="1:8" ht="1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46255</v>
      </c>
    </row>
    <row r="569" spans="1:8" ht="1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46255</v>
      </c>
    </row>
    <row r="579" spans="1:8" ht="1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140811</v>
      </c>
    </row>
    <row r="581" spans="1:8" ht="1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1825</v>
      </c>
    </row>
    <row r="583" spans="1:8" ht="1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38</v>
      </c>
    </row>
    <row r="586" spans="1:8" ht="1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1863</v>
      </c>
    </row>
    <row r="590" spans="1:8" ht="1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1863</v>
      </c>
    </row>
    <row r="611" spans="1:8" ht="1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1825</v>
      </c>
    </row>
    <row r="619" spans="1:8" ht="1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1825</v>
      </c>
    </row>
    <row r="620" spans="1:8" ht="1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1825</v>
      </c>
    </row>
    <row r="641" spans="1:8" ht="1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30415</v>
      </c>
    </row>
    <row r="643" spans="1:8" ht="1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5490</v>
      </c>
    </row>
    <row r="644" spans="1:8" ht="1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36019</v>
      </c>
    </row>
    <row r="646" spans="1:8" ht="1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15646</v>
      </c>
    </row>
    <row r="649" spans="1:8" ht="1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87570</v>
      </c>
    </row>
    <row r="650" spans="1:8" ht="1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7024</v>
      </c>
    </row>
    <row r="654" spans="1:8" ht="1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7024</v>
      </c>
    </row>
    <row r="657" spans="1:8" ht="1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46255</v>
      </c>
    </row>
    <row r="658" spans="1:8" ht="1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46255</v>
      </c>
    </row>
    <row r="659" spans="1:8" ht="1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46255</v>
      </c>
    </row>
    <row r="669" spans="1:8" ht="1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140849</v>
      </c>
    </row>
    <row r="671" spans="1:8" ht="1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2156</v>
      </c>
    </row>
    <row r="674" spans="1:8" ht="1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20227</v>
      </c>
    </row>
    <row r="676" spans="1:8" ht="1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7767</v>
      </c>
    </row>
    <row r="679" spans="1:8" ht="1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30150</v>
      </c>
    </row>
    <row r="680" spans="1:8" ht="1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4108</v>
      </c>
    </row>
    <row r="684" spans="1:8" ht="1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4108</v>
      </c>
    </row>
    <row r="687" spans="1:8" ht="1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34258</v>
      </c>
    </row>
    <row r="701" spans="1:8" ht="1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4291</v>
      </c>
    </row>
    <row r="703" spans="1:8" ht="1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474</v>
      </c>
    </row>
    <row r="704" spans="1:8" ht="1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5078</v>
      </c>
    </row>
    <row r="706" spans="1:8" ht="1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1274</v>
      </c>
    </row>
    <row r="709" spans="1:8" ht="1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11117</v>
      </c>
    </row>
    <row r="710" spans="1:8" ht="1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703</v>
      </c>
    </row>
    <row r="714" spans="1:8" ht="1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703</v>
      </c>
    </row>
    <row r="717" spans="1:8" ht="1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11820</v>
      </c>
    </row>
    <row r="731" spans="1:8" ht="1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2864</v>
      </c>
    </row>
    <row r="736" spans="1:8" ht="1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168</v>
      </c>
    </row>
    <row r="739" spans="1:8" ht="1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3032</v>
      </c>
    </row>
    <row r="740" spans="1:8" ht="1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3032</v>
      </c>
    </row>
    <row r="761" spans="1:8" ht="1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4291</v>
      </c>
    </row>
    <row r="763" spans="1:8" ht="1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2630</v>
      </c>
    </row>
    <row r="764" spans="1:8" ht="1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22441</v>
      </c>
    </row>
    <row r="766" spans="1:8" ht="1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8873</v>
      </c>
    </row>
    <row r="769" spans="1:8" ht="1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38235</v>
      </c>
    </row>
    <row r="770" spans="1:8" ht="1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4811</v>
      </c>
    </row>
    <row r="774" spans="1:8" ht="1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4811</v>
      </c>
    </row>
    <row r="777" spans="1:8" ht="1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43046</v>
      </c>
    </row>
    <row r="791" spans="1:8" ht="1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4291</v>
      </c>
    </row>
    <row r="853" spans="1:8" ht="1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2630</v>
      </c>
    </row>
    <row r="854" spans="1:8" ht="1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22441</v>
      </c>
    </row>
    <row r="856" spans="1:8" ht="1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8873</v>
      </c>
    </row>
    <row r="859" spans="1:8" ht="1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38235</v>
      </c>
    </row>
    <row r="860" spans="1:8" ht="1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4811</v>
      </c>
    </row>
    <row r="864" spans="1:8" ht="1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4811</v>
      </c>
    </row>
    <row r="867" spans="1:8" ht="1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43046</v>
      </c>
    </row>
    <row r="881" spans="1:8" ht="1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26124</v>
      </c>
    </row>
    <row r="883" spans="1:8" ht="1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2860</v>
      </c>
    </row>
    <row r="884" spans="1:8" ht="1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13578</v>
      </c>
    </row>
    <row r="886" spans="1:8" ht="1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6773</v>
      </c>
    </row>
    <row r="889" spans="1:8" ht="1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49335</v>
      </c>
    </row>
    <row r="890" spans="1:8" ht="1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2213</v>
      </c>
    </row>
    <row r="894" spans="1:8" ht="1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2213</v>
      </c>
    </row>
    <row r="897" spans="1:8" ht="1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46255</v>
      </c>
    </row>
    <row r="898" spans="1:8" ht="1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46255</v>
      </c>
    </row>
    <row r="899" spans="1:8" ht="1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46255</v>
      </c>
    </row>
    <row r="909" spans="1:8" ht="1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97803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16590</v>
      </c>
    </row>
    <row r="914" spans="1:8" ht="1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10408</v>
      </c>
    </row>
    <row r="915" spans="1:8" ht="1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6182</v>
      </c>
    </row>
    <row r="916" spans="1:8" ht="1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327</v>
      </c>
    </row>
    <row r="919" spans="1:8" ht="1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327</v>
      </c>
    </row>
    <row r="921" spans="1:8" ht="1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16917</v>
      </c>
    </row>
    <row r="922" spans="1:8" ht="1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414</v>
      </c>
    </row>
    <row r="923" spans="1:8" ht="1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10752</v>
      </c>
    </row>
    <row r="928" spans="1:8" ht="1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2673</v>
      </c>
    </row>
    <row r="938" spans="1:8" ht="1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2673</v>
      </c>
    </row>
    <row r="942" spans="1:8" ht="1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13425</v>
      </c>
    </row>
    <row r="943" spans="1:8" ht="1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30756</v>
      </c>
    </row>
    <row r="944" spans="1:8" ht="1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8331</v>
      </c>
    </row>
    <row r="946" spans="1:8" ht="1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2149</v>
      </c>
    </row>
    <row r="947" spans="1:8" ht="1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6182</v>
      </c>
    </row>
    <row r="948" spans="1:8" ht="1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8331</v>
      </c>
    </row>
    <row r="954" spans="1:8" ht="1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414</v>
      </c>
    </row>
    <row r="955" spans="1:8" ht="1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10752</v>
      </c>
    </row>
    <row r="960" spans="1:8" ht="1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2673</v>
      </c>
    </row>
    <row r="970" spans="1:8" ht="1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2673</v>
      </c>
    </row>
    <row r="974" spans="1:8" ht="1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13425</v>
      </c>
    </row>
    <row r="975" spans="1:8" ht="1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22170</v>
      </c>
    </row>
    <row r="976" spans="1:8" ht="1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8259</v>
      </c>
    </row>
    <row r="978" spans="1:8" ht="1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8259</v>
      </c>
    </row>
    <row r="979" spans="1:8" ht="1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327</v>
      </c>
    </row>
    <row r="983" spans="1:8" ht="1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327</v>
      </c>
    </row>
    <row r="985" spans="1:8" ht="1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8586</v>
      </c>
    </row>
    <row r="986" spans="1:8" ht="1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8586</v>
      </c>
    </row>
    <row r="1008" spans="1:8" ht="1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5926</v>
      </c>
    </row>
    <row r="1013" spans="1:8" ht="1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5926</v>
      </c>
    </row>
    <row r="1014" spans="1:8" ht="1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35699</v>
      </c>
    </row>
    <row r="1021" spans="1:8" ht="1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35699</v>
      </c>
    </row>
    <row r="1022" spans="1:8" ht="1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41625</v>
      </c>
    </row>
    <row r="1023" spans="1:8" ht="1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2725</v>
      </c>
    </row>
    <row r="1025" spans="1:8" ht="1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2725</v>
      </c>
    </row>
    <row r="1026" spans="1:8" ht="1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11816</v>
      </c>
    </row>
    <row r="1039" spans="1:8" ht="1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5750</v>
      </c>
    </row>
    <row r="1041" spans="1:8" ht="1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3681</v>
      </c>
    </row>
    <row r="1043" spans="1:8" ht="1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1407</v>
      </c>
    </row>
    <row r="1044" spans="1:8" ht="1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347</v>
      </c>
    </row>
    <row r="1045" spans="1:8" ht="1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616</v>
      </c>
    </row>
    <row r="1046" spans="1:8" ht="1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444</v>
      </c>
    </row>
    <row r="1047" spans="1:8" ht="1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978</v>
      </c>
    </row>
    <row r="1048" spans="1:8" ht="1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24635</v>
      </c>
    </row>
    <row r="1049" spans="1:8" ht="1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39176</v>
      </c>
    </row>
    <row r="1050" spans="1:8" ht="1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80801</v>
      </c>
    </row>
    <row r="1051" spans="1:8" ht="1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2970</v>
      </c>
    </row>
    <row r="1056" spans="1:8" ht="1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2970</v>
      </c>
    </row>
    <row r="1057" spans="1:8" ht="1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8759</v>
      </c>
    </row>
    <row r="1064" spans="1:8" ht="1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8759</v>
      </c>
    </row>
    <row r="1065" spans="1:8" ht="1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11729</v>
      </c>
    </row>
    <row r="1066" spans="1:8" ht="1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2725</v>
      </c>
    </row>
    <row r="1068" spans="1:8" ht="1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2725</v>
      </c>
    </row>
    <row r="1069" spans="1:8" ht="1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11816</v>
      </c>
    </row>
    <row r="1082" spans="1:8" ht="1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5750</v>
      </c>
    </row>
    <row r="1084" spans="1:8" ht="1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3681</v>
      </c>
    </row>
    <row r="1086" spans="1:8" ht="1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1407</v>
      </c>
    </row>
    <row r="1087" spans="1:8" ht="1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347</v>
      </c>
    </row>
    <row r="1088" spans="1:8" ht="1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616</v>
      </c>
    </row>
    <row r="1089" spans="1:8" ht="1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444</v>
      </c>
    </row>
    <row r="1090" spans="1:8" ht="1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978</v>
      </c>
    </row>
    <row r="1091" spans="1:8" ht="1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14398</v>
      </c>
    </row>
    <row r="1092" spans="1:8" ht="1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28939</v>
      </c>
    </row>
    <row r="1093" spans="1:8" ht="1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40668</v>
      </c>
    </row>
    <row r="1094" spans="1:8" ht="1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2956</v>
      </c>
    </row>
    <row r="1099" spans="1:8" ht="1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2956</v>
      </c>
    </row>
    <row r="1100" spans="1:8" ht="1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26940</v>
      </c>
    </row>
    <row r="1107" spans="1:8" ht="1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26940</v>
      </c>
    </row>
    <row r="1108" spans="1:8" ht="1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29896</v>
      </c>
    </row>
    <row r="1109" spans="1:8" ht="1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10237</v>
      </c>
    </row>
    <row r="1135" spans="1:8" ht="1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10237</v>
      </c>
    </row>
    <row r="1136" spans="1:8" ht="1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40133</v>
      </c>
    </row>
    <row r="1137" spans="1:8" ht="1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46255</v>
      </c>
    </row>
    <row r="1297" spans="1:8" ht="1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46255</v>
      </c>
    </row>
    <row r="1301" spans="1:8" ht="1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46255</v>
      </c>
    </row>
    <row r="1327" spans="1:8" ht="1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46255</v>
      </c>
    </row>
    <row r="1331" spans="1:8" ht="1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G60" sqref="G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5378</v>
      </c>
      <c r="H12" s="197">
        <v>5378</v>
      </c>
    </row>
    <row r="13" spans="1:8" ht="15">
      <c r="A13" s="89" t="s">
        <v>27</v>
      </c>
      <c r="B13" s="91" t="s">
        <v>28</v>
      </c>
      <c r="C13" s="197">
        <v>26124</v>
      </c>
      <c r="D13" s="196"/>
      <c r="E13" s="89" t="s">
        <v>846</v>
      </c>
      <c r="F13" s="93" t="s">
        <v>29</v>
      </c>
      <c r="G13" s="197">
        <v>5378</v>
      </c>
      <c r="H13" s="197">
        <v>5378</v>
      </c>
    </row>
    <row r="14" spans="1:8" ht="15">
      <c r="A14" s="89" t="s">
        <v>30</v>
      </c>
      <c r="B14" s="91" t="s">
        <v>31</v>
      </c>
      <c r="C14" s="197">
        <v>2860</v>
      </c>
      <c r="D14" s="197">
        <v>2552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13578</v>
      </c>
      <c r="D16" s="197">
        <v>15210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5378</v>
      </c>
      <c r="H18" s="610">
        <f>H12+H15+H16+H17</f>
        <v>5378</v>
      </c>
    </row>
    <row r="19" spans="1:8" ht="15.75">
      <c r="A19" s="89" t="s">
        <v>49</v>
      </c>
      <c r="B19" s="91" t="s">
        <v>50</v>
      </c>
      <c r="C19" s="197">
        <v>6773</v>
      </c>
      <c r="D19" s="197">
        <v>8360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49335</v>
      </c>
      <c r="D20" s="598">
        <f>SUM(D12:D19)</f>
        <v>26122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538</v>
      </c>
      <c r="H22" s="614">
        <f>SUM(H23:H25)</f>
        <v>538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538</v>
      </c>
      <c r="H23" s="197">
        <v>538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2213</v>
      </c>
      <c r="D25" s="197">
        <v>2603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20103</v>
      </c>
      <c r="H26" s="598">
        <f>H20+H21+H22</f>
        <v>20103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2213</v>
      </c>
      <c r="D28" s="598">
        <f>SUM(D24:D27)</f>
        <v>2603</v>
      </c>
      <c r="E28" s="202" t="s">
        <v>84</v>
      </c>
      <c r="F28" s="93" t="s">
        <v>85</v>
      </c>
      <c r="G28" s="595">
        <f>SUM(G29:G31)</f>
        <v>17248</v>
      </c>
      <c r="H28" s="596">
        <f>SUM(H29:H31)</f>
        <v>15452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17248</v>
      </c>
      <c r="H29" s="197">
        <v>15452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12155</v>
      </c>
      <c r="H32" s="197">
        <v>8350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29403</v>
      </c>
      <c r="H34" s="598">
        <f>H28+H32+H33</f>
        <v>23802</v>
      </c>
    </row>
    <row r="35" spans="1:8" ht="15">
      <c r="A35" s="89" t="s">
        <v>106</v>
      </c>
      <c r="B35" s="94" t="s">
        <v>107</v>
      </c>
      <c r="C35" s="595">
        <f>SUM(C36:C39)</f>
        <v>46255</v>
      </c>
      <c r="D35" s="596">
        <f>SUM(D36:D39)</f>
        <v>26447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46255</v>
      </c>
      <c r="D36" s="197">
        <v>26447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54884</v>
      </c>
      <c r="H37" s="600">
        <f>H26+H18+H34</f>
        <v>49283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29896</v>
      </c>
      <c r="H45" s="197">
        <v>13531</v>
      </c>
    </row>
    <row r="46" spans="1:13" ht="15.75">
      <c r="A46" s="473" t="s">
        <v>137</v>
      </c>
      <c r="B46" s="96" t="s">
        <v>138</v>
      </c>
      <c r="C46" s="597">
        <f>C35+C40+C45</f>
        <v>46255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>
        <v>8259</v>
      </c>
      <c r="D49" s="197">
        <v>5867</v>
      </c>
      <c r="E49" s="89" t="s">
        <v>150</v>
      </c>
      <c r="F49" s="93" t="s">
        <v>151</v>
      </c>
      <c r="G49" s="197">
        <v>10237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40133</v>
      </c>
      <c r="H50" s="596">
        <f>SUM(H44:H49)</f>
        <v>13531</v>
      </c>
    </row>
    <row r="51" spans="1:8" ht="15">
      <c r="A51" s="89" t="s">
        <v>79</v>
      </c>
      <c r="B51" s="91" t="s">
        <v>155</v>
      </c>
      <c r="C51" s="197">
        <v>327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8586</v>
      </c>
      <c r="D52" s="598">
        <f>SUM(D48:D51)</f>
        <v>5867</v>
      </c>
      <c r="E52" s="201" t="s">
        <v>158</v>
      </c>
      <c r="F52" s="95" t="s">
        <v>159</v>
      </c>
      <c r="G52" s="197">
        <v>178</v>
      </c>
      <c r="H52" s="197">
        <v>157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8">
        <v>414</v>
      </c>
      <c r="D55" s="478">
        <v>263</v>
      </c>
      <c r="E55" s="89" t="s">
        <v>168</v>
      </c>
      <c r="F55" s="95" t="s">
        <v>169</v>
      </c>
      <c r="G55" s="197">
        <v>119</v>
      </c>
      <c r="H55" s="197">
        <v>439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106803</v>
      </c>
      <c r="D56" s="602">
        <f>D20+D21+D22+D28+D33+D46+D52+D54+D55</f>
        <v>61302</v>
      </c>
      <c r="E56" s="100" t="s">
        <v>850</v>
      </c>
      <c r="F56" s="99" t="s">
        <v>172</v>
      </c>
      <c r="G56" s="599">
        <f>G50+G52+G53+G54+G55</f>
        <v>40430</v>
      </c>
      <c r="H56" s="600">
        <f>H50+H52+H53+H54+H55</f>
        <v>14127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331</v>
      </c>
      <c r="D59" s="197">
        <v>261</v>
      </c>
      <c r="E59" s="201" t="s">
        <v>180</v>
      </c>
      <c r="F59" s="486" t="s">
        <v>181</v>
      </c>
      <c r="G59" s="197">
        <v>11729</v>
      </c>
      <c r="H59" s="197">
        <v>8501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14541</v>
      </c>
      <c r="H61" s="596">
        <f>SUM(H62:H68)</f>
        <v>9965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2725</v>
      </c>
      <c r="H62" s="197">
        <v>1731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5750</v>
      </c>
      <c r="H64" s="197">
        <v>3013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331</v>
      </c>
      <c r="D65" s="598">
        <f>SUM(D59:D64)</f>
        <v>261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3681</v>
      </c>
      <c r="H66" s="197">
        <v>2937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978</v>
      </c>
      <c r="H67" s="197">
        <v>723</v>
      </c>
    </row>
    <row r="68" spans="1:8" ht="15">
      <c r="A68" s="89" t="s">
        <v>206</v>
      </c>
      <c r="B68" s="91" t="s">
        <v>207</v>
      </c>
      <c r="C68" s="197">
        <v>8331</v>
      </c>
      <c r="D68" s="197">
        <v>3134</v>
      </c>
      <c r="E68" s="89" t="s">
        <v>212</v>
      </c>
      <c r="F68" s="93" t="s">
        <v>213</v>
      </c>
      <c r="G68" s="197">
        <v>1407</v>
      </c>
      <c r="H68" s="197">
        <v>1561</v>
      </c>
    </row>
    <row r="69" spans="1:8" ht="15">
      <c r="A69" s="89" t="s">
        <v>210</v>
      </c>
      <c r="B69" s="91" t="s">
        <v>211</v>
      </c>
      <c r="C69" s="197">
        <v>10752</v>
      </c>
      <c r="D69" s="197">
        <v>12126</v>
      </c>
      <c r="E69" s="201" t="s">
        <v>79</v>
      </c>
      <c r="F69" s="93" t="s">
        <v>216</v>
      </c>
      <c r="G69" s="197">
        <v>14398</v>
      </c>
      <c r="H69" s="197">
        <v>5765</v>
      </c>
    </row>
    <row r="70" spans="1:8" ht="1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40668</v>
      </c>
      <c r="H71" s="598">
        <f>H59+H60+H61+H69+H70</f>
        <v>24231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2673</v>
      </c>
      <c r="D75" s="197">
        <v>3845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21756</v>
      </c>
      <c r="D76" s="598">
        <f>SUM(D68:D75)</f>
        <v>19105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320</v>
      </c>
      <c r="H77" s="478">
        <v>320</v>
      </c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40988</v>
      </c>
      <c r="H79" s="600">
        <f>H71+H73+H75+H77</f>
        <v>24551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52</v>
      </c>
      <c r="D88" s="197">
        <v>152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7248</v>
      </c>
      <c r="D89" s="197">
        <v>7141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112</v>
      </c>
      <c r="D90" s="197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7412</v>
      </c>
      <c r="D92" s="598">
        <f>SUM(D88:D91)</f>
        <v>7293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29499</v>
      </c>
      <c r="D94" s="602">
        <f>D65+D76+D85+D92+D93</f>
        <v>26659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136302</v>
      </c>
      <c r="D95" s="604">
        <f>D94+D56</f>
        <v>87961</v>
      </c>
      <c r="E95" s="229" t="s">
        <v>942</v>
      </c>
      <c r="F95" s="489" t="s">
        <v>268</v>
      </c>
      <c r="G95" s="603">
        <f>G37+G40+G56+G79</f>
        <v>136302</v>
      </c>
      <c r="H95" s="604">
        <f>H37+H40+H56+H79</f>
        <v>87961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43553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Стефка Левиджова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7192</v>
      </c>
      <c r="D12" s="316">
        <v>5948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61938</v>
      </c>
      <c r="D13" s="316">
        <v>56301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11820</v>
      </c>
      <c r="D14" s="316">
        <v>8050</v>
      </c>
      <c r="E14" s="245" t="s">
        <v>285</v>
      </c>
      <c r="F14" s="240" t="s">
        <v>286</v>
      </c>
      <c r="G14" s="316">
        <v>121128</v>
      </c>
      <c r="H14" s="316">
        <v>102811</v>
      </c>
    </row>
    <row r="15" spans="1:8" ht="15">
      <c r="A15" s="194" t="s">
        <v>287</v>
      </c>
      <c r="B15" s="190" t="s">
        <v>288</v>
      </c>
      <c r="C15" s="316">
        <v>24688</v>
      </c>
      <c r="D15" s="316">
        <v>21761</v>
      </c>
      <c r="E15" s="245" t="s">
        <v>79</v>
      </c>
      <c r="F15" s="240" t="s">
        <v>289</v>
      </c>
      <c r="G15" s="316">
        <v>4769</v>
      </c>
      <c r="H15" s="316">
        <v>4040</v>
      </c>
    </row>
    <row r="16" spans="1:8" ht="15.75">
      <c r="A16" s="194" t="s">
        <v>290</v>
      </c>
      <c r="B16" s="190" t="s">
        <v>291</v>
      </c>
      <c r="C16" s="316">
        <v>4235</v>
      </c>
      <c r="D16" s="316">
        <v>3572</v>
      </c>
      <c r="E16" s="236" t="s">
        <v>52</v>
      </c>
      <c r="F16" s="264" t="s">
        <v>292</v>
      </c>
      <c r="G16" s="628">
        <f>SUM(G12:G15)</f>
        <v>125897</v>
      </c>
      <c r="H16" s="629">
        <f>SUM(H12:H15)</f>
        <v>106851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320</v>
      </c>
      <c r="H18" s="639">
        <v>513</v>
      </c>
    </row>
    <row r="19" spans="1:8" ht="15">
      <c r="A19" s="194" t="s">
        <v>299</v>
      </c>
      <c r="B19" s="190" t="s">
        <v>300</v>
      </c>
      <c r="C19" s="316">
        <v>2347</v>
      </c>
      <c r="D19" s="316">
        <v>2252</v>
      </c>
      <c r="E19" s="194" t="s">
        <v>301</v>
      </c>
      <c r="F19" s="237" t="s">
        <v>302</v>
      </c>
      <c r="G19" s="316">
        <v>320</v>
      </c>
      <c r="H19" s="316">
        <v>513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112220</v>
      </c>
      <c r="D22" s="629">
        <f>SUM(D12:D18)+D19</f>
        <v>97884</v>
      </c>
      <c r="E22" s="194" t="s">
        <v>309</v>
      </c>
      <c r="F22" s="237" t="s">
        <v>310</v>
      </c>
      <c r="G22" s="316">
        <v>407</v>
      </c>
      <c r="H22" s="316">
        <v>373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325</v>
      </c>
      <c r="H23" s="316">
        <v>34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1199</v>
      </c>
      <c r="D25" s="316">
        <v>542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732</v>
      </c>
      <c r="H27" s="629">
        <f>SUM(H22:H26)</f>
        <v>407</v>
      </c>
    </row>
    <row r="28" spans="1:8" ht="15">
      <c r="A28" s="194" t="s">
        <v>79</v>
      </c>
      <c r="B28" s="237" t="s">
        <v>327</v>
      </c>
      <c r="C28" s="316">
        <v>45</v>
      </c>
      <c r="D28" s="316">
        <v>29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1244</v>
      </c>
      <c r="D29" s="629">
        <f>SUM(D25:D28)</f>
        <v>571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113464</v>
      </c>
      <c r="D31" s="635">
        <f>D29+D22</f>
        <v>98455</v>
      </c>
      <c r="E31" s="251" t="s">
        <v>824</v>
      </c>
      <c r="F31" s="266" t="s">
        <v>331</v>
      </c>
      <c r="G31" s="253">
        <f>G16+G18+G27</f>
        <v>126949</v>
      </c>
      <c r="H31" s="254">
        <f>H16+H18+H27</f>
        <v>107771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13485</v>
      </c>
      <c r="D33" s="244">
        <f>IF((H31-D31)&gt;0,H31-D31,0)</f>
        <v>9316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113464</v>
      </c>
      <c r="D36" s="637">
        <f>D31-D34+D35</f>
        <v>98455</v>
      </c>
      <c r="E36" s="262" t="s">
        <v>346</v>
      </c>
      <c r="F36" s="256" t="s">
        <v>347</v>
      </c>
      <c r="G36" s="267">
        <f>G35-G34+G31</f>
        <v>126949</v>
      </c>
      <c r="H36" s="268">
        <f>H35-H34+H31</f>
        <v>107771</v>
      </c>
    </row>
    <row r="37" spans="1:8" ht="15.75">
      <c r="A37" s="261" t="s">
        <v>348</v>
      </c>
      <c r="B37" s="231" t="s">
        <v>349</v>
      </c>
      <c r="C37" s="634">
        <f>IF((G36-C36)&gt;0,G36-C36,0)</f>
        <v>13485</v>
      </c>
      <c r="D37" s="635">
        <f>IF((H36-D36)&gt;0,H36-D36,0)</f>
        <v>9316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1330</v>
      </c>
      <c r="D38" s="629">
        <f>D39+D40+D41</f>
        <v>962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1330</v>
      </c>
      <c r="D39" s="316">
        <v>966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6">
        <v>-4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12155</v>
      </c>
      <c r="D42" s="244">
        <f>+IF((H36-D36-D38)&gt;0,H36-D36-D38,0)</f>
        <v>8354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12155</v>
      </c>
      <c r="D44" s="268">
        <f>IF(H42=0,IF(D42-D43&gt;0,D42-D43+H43,0),IF(H42-H43&lt;0,H43-H42+D42,0))</f>
        <v>8354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126949</v>
      </c>
      <c r="D45" s="631">
        <f>D36+D38+D42</f>
        <v>107771</v>
      </c>
      <c r="E45" s="270" t="s">
        <v>373</v>
      </c>
      <c r="F45" s="272" t="s">
        <v>374</v>
      </c>
      <c r="G45" s="630">
        <f>G42+G36</f>
        <v>126949</v>
      </c>
      <c r="H45" s="631">
        <f>H42+H36</f>
        <v>107771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43553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Стефка Левиджова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143848</v>
      </c>
      <c r="D11" s="197">
        <v>124990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-83181</v>
      </c>
      <c r="D12" s="197">
        <v>-75957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-26863</v>
      </c>
      <c r="D14" s="197">
        <v>-24336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-9915</v>
      </c>
      <c r="D15" s="197">
        <v>-8473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-1302</v>
      </c>
      <c r="D16" s="197">
        <v>-784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-11</v>
      </c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-72</v>
      </c>
      <c r="D19" s="197">
        <v>-81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1733</v>
      </c>
      <c r="D20" s="197">
        <v>3218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7">
        <f>SUM(C11:C20)</f>
        <v>24237</v>
      </c>
      <c r="D21" s="658">
        <f>SUM(D11:D20)</f>
        <v>18577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-2495</v>
      </c>
      <c r="D23" s="197">
        <v>-4353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386</v>
      </c>
      <c r="D24" s="197">
        <v>304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-1731</v>
      </c>
      <c r="D25" s="197">
        <v>-2382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98</v>
      </c>
      <c r="D26" s="197">
        <v>615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636</v>
      </c>
      <c r="D27" s="197">
        <v>480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-2200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325</v>
      </c>
      <c r="D30" s="197">
        <v>34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89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7">
        <f>SUM(C23:C32)</f>
        <v>-4892</v>
      </c>
      <c r="D33" s="658">
        <f>SUM(D23:D32)</f>
        <v>-5302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>
        <v>42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740</v>
      </c>
      <c r="D37" s="197">
        <v>2903</v>
      </c>
      <c r="E37" s="177"/>
      <c r="F37" s="177"/>
    </row>
    <row r="38" spans="1:6" ht="15">
      <c r="A38" s="277" t="s">
        <v>429</v>
      </c>
      <c r="B38" s="178" t="s">
        <v>430</v>
      </c>
      <c r="C38" s="197">
        <f>-3004-240</f>
        <v>-3244</v>
      </c>
      <c r="D38" s="197">
        <v>-2856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-10102</v>
      </c>
      <c r="D39" s="197">
        <v>-5838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-167</v>
      </c>
      <c r="D40" s="197">
        <v>-214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-6453</v>
      </c>
      <c r="D41" s="197">
        <v>-6030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9">
        <f>SUM(C35:C42)</f>
        <v>-19226</v>
      </c>
      <c r="D43" s="660">
        <f>SUM(D35:D42)</f>
        <v>-11993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119</v>
      </c>
      <c r="D44" s="307">
        <f>D43+D33+D21</f>
        <v>1282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7293</v>
      </c>
      <c r="D45" s="309">
        <v>6011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7412</v>
      </c>
      <c r="D46" s="311">
        <f>D45+D44</f>
        <v>7293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43553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Стефка Левиджова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0.7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0.7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5378</v>
      </c>
      <c r="D13" s="584">
        <f>'1-Баланс'!H20</f>
        <v>19565</v>
      </c>
      <c r="E13" s="584">
        <f>'1-Баланс'!H21</f>
        <v>0</v>
      </c>
      <c r="F13" s="584">
        <f>'1-Баланс'!H23</f>
        <v>538</v>
      </c>
      <c r="G13" s="584">
        <f>'1-Баланс'!H24</f>
        <v>0</v>
      </c>
      <c r="H13" s="585"/>
      <c r="I13" s="584">
        <f>'1-Баланс'!H29+'1-Баланс'!H32</f>
        <v>23802</v>
      </c>
      <c r="J13" s="584">
        <f>'1-Баланс'!H30+'1-Баланс'!H33</f>
        <v>0</v>
      </c>
      <c r="K13" s="585"/>
      <c r="L13" s="584">
        <f>SUM(C13:K13)</f>
        <v>49283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-88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-88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-88</v>
      </c>
      <c r="J15" s="316"/>
      <c r="K15" s="316"/>
      <c r="L15" s="584">
        <f t="shared" si="1"/>
        <v>-88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2">
        <f>C13+C14</f>
        <v>5378</v>
      </c>
      <c r="D17" s="652">
        <f aca="true" t="shared" si="2" ref="D17:M17">D13+D14</f>
        <v>19565</v>
      </c>
      <c r="E17" s="652">
        <f t="shared" si="2"/>
        <v>0</v>
      </c>
      <c r="F17" s="652">
        <f t="shared" si="2"/>
        <v>538</v>
      </c>
      <c r="G17" s="652">
        <f t="shared" si="2"/>
        <v>0</v>
      </c>
      <c r="H17" s="652">
        <f t="shared" si="2"/>
        <v>0</v>
      </c>
      <c r="I17" s="652">
        <f t="shared" si="2"/>
        <v>23714</v>
      </c>
      <c r="J17" s="652">
        <f t="shared" si="2"/>
        <v>0</v>
      </c>
      <c r="K17" s="652">
        <f t="shared" si="2"/>
        <v>0</v>
      </c>
      <c r="L17" s="584">
        <f t="shared" si="1"/>
        <v>49195</v>
      </c>
      <c r="M17" s="653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12155</v>
      </c>
      <c r="J18" s="584">
        <f>+'1-Баланс'!G33</f>
        <v>0</v>
      </c>
      <c r="K18" s="585"/>
      <c r="L18" s="584">
        <f t="shared" si="1"/>
        <v>12155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-6453</v>
      </c>
      <c r="J19" s="168">
        <f>J20+J21</f>
        <v>0</v>
      </c>
      <c r="K19" s="168">
        <f t="shared" si="3"/>
        <v>0</v>
      </c>
      <c r="L19" s="584">
        <f t="shared" si="1"/>
        <v>-6453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-6453</v>
      </c>
      <c r="J20" s="316"/>
      <c r="K20" s="316"/>
      <c r="L20" s="584">
        <f>SUM(C20:K20)</f>
        <v>-6453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-13</v>
      </c>
      <c r="J30" s="316"/>
      <c r="K30" s="316"/>
      <c r="L30" s="584">
        <f t="shared" si="1"/>
        <v>-13</v>
      </c>
      <c r="M30" s="317"/>
      <c r="N30" s="169"/>
    </row>
    <row r="31" spans="1:14" ht="15">
      <c r="A31" s="547" t="s">
        <v>501</v>
      </c>
      <c r="B31" s="548" t="s">
        <v>502</v>
      </c>
      <c r="C31" s="652">
        <f>C19+C22+C23+C26+C30+C29+C17+C18</f>
        <v>5378</v>
      </c>
      <c r="D31" s="652">
        <f aca="true" t="shared" si="6" ref="D31:M31">D19+D22+D23+D26+D30+D29+D17+D18</f>
        <v>19565</v>
      </c>
      <c r="E31" s="652">
        <f t="shared" si="6"/>
        <v>0</v>
      </c>
      <c r="F31" s="652">
        <f t="shared" si="6"/>
        <v>538</v>
      </c>
      <c r="G31" s="652">
        <f t="shared" si="6"/>
        <v>0</v>
      </c>
      <c r="H31" s="652">
        <f t="shared" si="6"/>
        <v>0</v>
      </c>
      <c r="I31" s="652">
        <f t="shared" si="6"/>
        <v>29403</v>
      </c>
      <c r="J31" s="652">
        <f t="shared" si="6"/>
        <v>0</v>
      </c>
      <c r="K31" s="652">
        <f t="shared" si="6"/>
        <v>0</v>
      </c>
      <c r="L31" s="584">
        <f t="shared" si="1"/>
        <v>54884</v>
      </c>
      <c r="M31" s="653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5378</v>
      </c>
      <c r="D34" s="587">
        <f t="shared" si="7"/>
        <v>19565</v>
      </c>
      <c r="E34" s="587">
        <f t="shared" si="7"/>
        <v>0</v>
      </c>
      <c r="F34" s="587">
        <f t="shared" si="7"/>
        <v>538</v>
      </c>
      <c r="G34" s="587">
        <f t="shared" si="7"/>
        <v>0</v>
      </c>
      <c r="H34" s="587">
        <f t="shared" si="7"/>
        <v>0</v>
      </c>
      <c r="I34" s="587">
        <f t="shared" si="7"/>
        <v>29403</v>
      </c>
      <c r="J34" s="587">
        <f t="shared" si="7"/>
        <v>0</v>
      </c>
      <c r="K34" s="587">
        <f t="shared" si="7"/>
        <v>0</v>
      </c>
      <c r="L34" s="650">
        <f t="shared" si="1"/>
        <v>54884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43553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Стефка Левиджова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C17" sqref="C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982</v>
      </c>
      <c r="D12" s="92">
        <v>100</v>
      </c>
      <c r="E12" s="92"/>
      <c r="F12" s="469">
        <f>C12-E12</f>
        <v>982</v>
      </c>
    </row>
    <row r="13" spans="1:6" ht="15">
      <c r="A13" s="678" t="s">
        <v>1000</v>
      </c>
      <c r="B13" s="679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">
      <c r="A14" s="678" t="s">
        <v>1001</v>
      </c>
      <c r="B14" s="679"/>
      <c r="C14" s="92">
        <v>17300</v>
      </c>
      <c r="D14" s="92">
        <v>100</v>
      </c>
      <c r="E14" s="92"/>
      <c r="F14" s="469">
        <f t="shared" si="0"/>
        <v>17300</v>
      </c>
    </row>
    <row r="15" spans="1:6" ht="15">
      <c r="A15" s="678" t="s">
        <v>1002</v>
      </c>
      <c r="B15" s="679"/>
      <c r="C15" s="92">
        <v>16456</v>
      </c>
      <c r="D15" s="92">
        <v>100</v>
      </c>
      <c r="E15" s="92"/>
      <c r="F15" s="469">
        <f t="shared" si="0"/>
        <v>16456</v>
      </c>
    </row>
    <row r="16" spans="1:6" ht="15">
      <c r="A16" s="678" t="s">
        <v>1003</v>
      </c>
      <c r="B16" s="679"/>
      <c r="C16" s="92">
        <v>3352</v>
      </c>
      <c r="D16" s="92">
        <v>100</v>
      </c>
      <c r="E16" s="92"/>
      <c r="F16" s="469">
        <f t="shared" si="0"/>
        <v>3352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46255</v>
      </c>
      <c r="D27" s="472"/>
      <c r="E27" s="472">
        <f>SUM(E12:E26)</f>
        <v>0</v>
      </c>
      <c r="F27" s="472">
        <f>SUM(F12:F26)</f>
        <v>46255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46255</v>
      </c>
      <c r="D79" s="472"/>
      <c r="E79" s="472">
        <f>E78+E61+E44+E27</f>
        <v>0</v>
      </c>
      <c r="F79" s="472">
        <f>F78+F61+F44+F27</f>
        <v>46255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1">
        <f>pdeReportingDate</f>
        <v>43553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Стефка Левиджова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19">
      <selection activeCell="J45" sqref="J4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>
        <v>28590</v>
      </c>
      <c r="F12" s="328"/>
      <c r="G12" s="329">
        <f aca="true" t="shared" si="2" ref="G12:G41">D12+E12-F12</f>
        <v>28590</v>
      </c>
      <c r="H12" s="328">
        <v>1825</v>
      </c>
      <c r="I12" s="328"/>
      <c r="J12" s="329">
        <f aca="true" t="shared" si="3" ref="J12:J41">G12+H12-I12</f>
        <v>30415</v>
      </c>
      <c r="K12" s="328"/>
      <c r="L12" s="328">
        <v>4291</v>
      </c>
      <c r="M12" s="328"/>
      <c r="N12" s="329">
        <f aca="true" t="shared" si="4" ref="N12:N41">K12+L12-M12</f>
        <v>4291</v>
      </c>
      <c r="O12" s="328"/>
      <c r="P12" s="328"/>
      <c r="Q12" s="329">
        <f t="shared" si="0"/>
        <v>4291</v>
      </c>
      <c r="R12" s="340">
        <f t="shared" si="1"/>
        <v>26124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4708</v>
      </c>
      <c r="E13" s="328">
        <v>782</v>
      </c>
      <c r="F13" s="328"/>
      <c r="G13" s="329">
        <f t="shared" si="2"/>
        <v>5490</v>
      </c>
      <c r="H13" s="328"/>
      <c r="I13" s="328"/>
      <c r="J13" s="329">
        <f t="shared" si="3"/>
        <v>5490</v>
      </c>
      <c r="K13" s="328">
        <v>2156</v>
      </c>
      <c r="L13" s="328">
        <v>474</v>
      </c>
      <c r="M13" s="328"/>
      <c r="N13" s="329">
        <f t="shared" si="4"/>
        <v>2630</v>
      </c>
      <c r="O13" s="328"/>
      <c r="P13" s="328"/>
      <c r="Q13" s="329">
        <f t="shared" si="0"/>
        <v>2630</v>
      </c>
      <c r="R13" s="340">
        <f t="shared" si="1"/>
        <v>2860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35437</v>
      </c>
      <c r="E15" s="328">
        <v>3590</v>
      </c>
      <c r="F15" s="328">
        <v>3046</v>
      </c>
      <c r="G15" s="329">
        <f t="shared" si="2"/>
        <v>35981</v>
      </c>
      <c r="H15" s="328">
        <v>38</v>
      </c>
      <c r="I15" s="328"/>
      <c r="J15" s="329">
        <f t="shared" si="3"/>
        <v>36019</v>
      </c>
      <c r="K15" s="328">
        <v>20227</v>
      </c>
      <c r="L15" s="328">
        <v>5078</v>
      </c>
      <c r="M15" s="328">
        <v>2864</v>
      </c>
      <c r="N15" s="329">
        <f t="shared" si="4"/>
        <v>22441</v>
      </c>
      <c r="O15" s="328"/>
      <c r="P15" s="328"/>
      <c r="Q15" s="329">
        <f t="shared" si="0"/>
        <v>22441</v>
      </c>
      <c r="R15" s="340">
        <f t="shared" si="1"/>
        <v>13578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16127</v>
      </c>
      <c r="E18" s="328">
        <v>1601</v>
      </c>
      <c r="F18" s="328">
        <v>257</v>
      </c>
      <c r="G18" s="329">
        <f t="shared" si="2"/>
        <v>17471</v>
      </c>
      <c r="H18" s="328"/>
      <c r="I18" s="328">
        <v>1825</v>
      </c>
      <c r="J18" s="329">
        <f t="shared" si="3"/>
        <v>15646</v>
      </c>
      <c r="K18" s="328">
        <v>7767</v>
      </c>
      <c r="L18" s="328">
        <v>1274</v>
      </c>
      <c r="M18" s="328">
        <v>168</v>
      </c>
      <c r="N18" s="329">
        <f t="shared" si="4"/>
        <v>8873</v>
      </c>
      <c r="O18" s="328"/>
      <c r="P18" s="328"/>
      <c r="Q18" s="329">
        <f t="shared" si="0"/>
        <v>8873</v>
      </c>
      <c r="R18" s="340">
        <f t="shared" si="1"/>
        <v>6773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56272</v>
      </c>
      <c r="E19" s="330">
        <f>SUM(E11:E18)</f>
        <v>34563</v>
      </c>
      <c r="F19" s="330">
        <f>SUM(F11:F18)</f>
        <v>3303</v>
      </c>
      <c r="G19" s="329">
        <f t="shared" si="2"/>
        <v>87532</v>
      </c>
      <c r="H19" s="330">
        <f>SUM(H11:H18)</f>
        <v>1863</v>
      </c>
      <c r="I19" s="330">
        <f>SUM(I11:I18)</f>
        <v>1825</v>
      </c>
      <c r="J19" s="329">
        <f t="shared" si="3"/>
        <v>87570</v>
      </c>
      <c r="K19" s="330">
        <f>SUM(K11:K18)</f>
        <v>30150</v>
      </c>
      <c r="L19" s="330">
        <f>SUM(L11:L18)</f>
        <v>11117</v>
      </c>
      <c r="M19" s="330">
        <f>SUM(M11:M18)</f>
        <v>3032</v>
      </c>
      <c r="N19" s="329">
        <f t="shared" si="4"/>
        <v>38235</v>
      </c>
      <c r="O19" s="330">
        <f>SUM(O11:O18)</f>
        <v>0</v>
      </c>
      <c r="P19" s="330">
        <f>SUM(P11:P18)</f>
        <v>0</v>
      </c>
      <c r="Q19" s="329">
        <f t="shared" si="0"/>
        <v>38235</v>
      </c>
      <c r="R19" s="340">
        <f t="shared" si="1"/>
        <v>49335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6711</v>
      </c>
      <c r="E24" s="328">
        <v>313</v>
      </c>
      <c r="F24" s="328"/>
      <c r="G24" s="329">
        <f t="shared" si="2"/>
        <v>7024</v>
      </c>
      <c r="H24" s="328"/>
      <c r="I24" s="328"/>
      <c r="J24" s="329">
        <f t="shared" si="3"/>
        <v>7024</v>
      </c>
      <c r="K24" s="328">
        <v>4108</v>
      </c>
      <c r="L24" s="328">
        <v>703</v>
      </c>
      <c r="M24" s="328"/>
      <c r="N24" s="329">
        <f t="shared" si="4"/>
        <v>4811</v>
      </c>
      <c r="O24" s="328"/>
      <c r="P24" s="328"/>
      <c r="Q24" s="329">
        <f t="shared" si="0"/>
        <v>4811</v>
      </c>
      <c r="R24" s="340">
        <f t="shared" si="1"/>
        <v>2213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6711</v>
      </c>
      <c r="E27" s="332">
        <f aca="true" t="shared" si="5" ref="E27:P27">SUM(E23:E26)</f>
        <v>313</v>
      </c>
      <c r="F27" s="332">
        <f t="shared" si="5"/>
        <v>0</v>
      </c>
      <c r="G27" s="333">
        <f t="shared" si="2"/>
        <v>7024</v>
      </c>
      <c r="H27" s="332">
        <f t="shared" si="5"/>
        <v>0</v>
      </c>
      <c r="I27" s="332">
        <f t="shared" si="5"/>
        <v>0</v>
      </c>
      <c r="J27" s="333">
        <f t="shared" si="3"/>
        <v>7024</v>
      </c>
      <c r="K27" s="332">
        <f t="shared" si="5"/>
        <v>4108</v>
      </c>
      <c r="L27" s="332">
        <f t="shared" si="5"/>
        <v>703</v>
      </c>
      <c r="M27" s="332">
        <f t="shared" si="5"/>
        <v>0</v>
      </c>
      <c r="N27" s="333">
        <f t="shared" si="4"/>
        <v>4811</v>
      </c>
      <c r="O27" s="332">
        <f t="shared" si="5"/>
        <v>0</v>
      </c>
      <c r="P27" s="332">
        <f t="shared" si="5"/>
        <v>0</v>
      </c>
      <c r="Q27" s="333">
        <f t="shared" si="0"/>
        <v>4811</v>
      </c>
      <c r="R27" s="343">
        <f t="shared" si="1"/>
        <v>2213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19808</v>
      </c>
      <c r="F29" s="335">
        <f t="shared" si="6"/>
        <v>0</v>
      </c>
      <c r="G29" s="336">
        <f t="shared" si="2"/>
        <v>46255</v>
      </c>
      <c r="H29" s="335">
        <f t="shared" si="6"/>
        <v>0</v>
      </c>
      <c r="I29" s="335">
        <f t="shared" si="6"/>
        <v>0</v>
      </c>
      <c r="J29" s="336">
        <f t="shared" si="3"/>
        <v>46255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46255</v>
      </c>
    </row>
    <row r="30" spans="1:18" ht="15">
      <c r="A30" s="339"/>
      <c r="B30" s="321" t="s">
        <v>108</v>
      </c>
      <c r="C30" s="152" t="s">
        <v>563</v>
      </c>
      <c r="D30" s="328">
        <v>26447</v>
      </c>
      <c r="E30" s="328">
        <v>19808</v>
      </c>
      <c r="F30" s="328"/>
      <c r="G30" s="329">
        <f t="shared" si="2"/>
        <v>46255</v>
      </c>
      <c r="H30" s="328"/>
      <c r="I30" s="328"/>
      <c r="J30" s="329">
        <f t="shared" si="3"/>
        <v>46255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46255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19808</v>
      </c>
      <c r="F40" s="330">
        <f t="shared" si="10"/>
        <v>0</v>
      </c>
      <c r="G40" s="329">
        <f t="shared" si="2"/>
        <v>46255</v>
      </c>
      <c r="H40" s="330">
        <f t="shared" si="10"/>
        <v>0</v>
      </c>
      <c r="I40" s="330">
        <f t="shared" si="10"/>
        <v>0</v>
      </c>
      <c r="J40" s="329">
        <f t="shared" si="3"/>
        <v>46255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46255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89430</v>
      </c>
      <c r="E42" s="349">
        <f>E19+E20+E21+E27+E40+E41</f>
        <v>54684</v>
      </c>
      <c r="F42" s="349">
        <f aca="true" t="shared" si="11" ref="F42:R42">F19+F20+F21+F27+F40+F41</f>
        <v>3303</v>
      </c>
      <c r="G42" s="349">
        <f t="shared" si="11"/>
        <v>140811</v>
      </c>
      <c r="H42" s="349">
        <f t="shared" si="11"/>
        <v>1863</v>
      </c>
      <c r="I42" s="349">
        <f t="shared" si="11"/>
        <v>1825</v>
      </c>
      <c r="J42" s="349">
        <f t="shared" si="11"/>
        <v>140849</v>
      </c>
      <c r="K42" s="349">
        <f t="shared" si="11"/>
        <v>34258</v>
      </c>
      <c r="L42" s="349">
        <f t="shared" si="11"/>
        <v>11820</v>
      </c>
      <c r="M42" s="349">
        <f t="shared" si="11"/>
        <v>3032</v>
      </c>
      <c r="N42" s="349">
        <f t="shared" si="11"/>
        <v>43046</v>
      </c>
      <c r="O42" s="349">
        <f t="shared" si="11"/>
        <v>0</v>
      </c>
      <c r="P42" s="349">
        <f t="shared" si="11"/>
        <v>0</v>
      </c>
      <c r="Q42" s="349">
        <f t="shared" si="11"/>
        <v>43046</v>
      </c>
      <c r="R42" s="350">
        <f t="shared" si="11"/>
        <v>97803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43553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Стефка Левиджова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3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16590</v>
      </c>
      <c r="D13" s="362">
        <f>SUM(D14:D16)</f>
        <v>8331</v>
      </c>
      <c r="E13" s="369">
        <f>SUM(E14:E16)</f>
        <v>8259</v>
      </c>
      <c r="F13" s="133"/>
    </row>
    <row r="14" spans="1:6" ht="15">
      <c r="A14" s="370" t="s">
        <v>596</v>
      </c>
      <c r="B14" s="135" t="s">
        <v>597</v>
      </c>
      <c r="C14" s="368">
        <v>10408</v>
      </c>
      <c r="D14" s="368">
        <v>2149</v>
      </c>
      <c r="E14" s="369">
        <f aca="true" t="shared" si="0" ref="E14:E44">C14-D14</f>
        <v>8259</v>
      </c>
      <c r="F14" s="133"/>
    </row>
    <row r="15" spans="1:6" ht="15">
      <c r="A15" s="370" t="s">
        <v>598</v>
      </c>
      <c r="B15" s="135" t="s">
        <v>599</v>
      </c>
      <c r="C15" s="368">
        <v>6182</v>
      </c>
      <c r="D15" s="368">
        <v>6182</v>
      </c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327</v>
      </c>
      <c r="D18" s="362">
        <f>+D19+D20</f>
        <v>0</v>
      </c>
      <c r="E18" s="369">
        <f t="shared" si="0"/>
        <v>327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327</v>
      </c>
      <c r="D20" s="368"/>
      <c r="E20" s="369">
        <f t="shared" si="0"/>
        <v>327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16917</v>
      </c>
      <c r="D21" s="440">
        <f>D13+D17+D18</f>
        <v>8331</v>
      </c>
      <c r="E21" s="441">
        <f>E13+E17+E18</f>
        <v>8586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414</v>
      </c>
      <c r="D23" s="443">
        <v>414</v>
      </c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10752</v>
      </c>
      <c r="D30" s="368">
        <v>10752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2673</v>
      </c>
      <c r="D40" s="362">
        <f>SUM(D41:D44)</f>
        <v>2673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2673</v>
      </c>
      <c r="D44" s="368">
        <v>2673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13425</v>
      </c>
      <c r="D45" s="438">
        <f>D26+D30+D31+D33+D32+D34+D35+D40</f>
        <v>13425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30756</v>
      </c>
      <c r="D46" s="444">
        <f>D45+D23+D21+D11</f>
        <v>22170</v>
      </c>
      <c r="E46" s="445">
        <f>E45+E23+E21+E11</f>
        <v>8586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5926</v>
      </c>
      <c r="D58" s="138">
        <f>D59+D61</f>
        <v>2970</v>
      </c>
      <c r="E58" s="136">
        <f t="shared" si="1"/>
        <v>2956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5926</v>
      </c>
      <c r="D59" s="197">
        <v>2970</v>
      </c>
      <c r="E59" s="136">
        <f t="shared" si="1"/>
        <v>2956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35699</v>
      </c>
      <c r="D66" s="197">
        <v>8759</v>
      </c>
      <c r="E66" s="136">
        <f t="shared" si="1"/>
        <v>26940</v>
      </c>
      <c r="F66" s="196"/>
    </row>
    <row r="67" spans="1:6" ht="15">
      <c r="A67" s="370" t="s">
        <v>684</v>
      </c>
      <c r="B67" s="135" t="s">
        <v>685</v>
      </c>
      <c r="C67" s="197">
        <v>35699</v>
      </c>
      <c r="D67" s="197">
        <v>8759</v>
      </c>
      <c r="E67" s="136">
        <f t="shared" si="1"/>
        <v>26940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41625</v>
      </c>
      <c r="D68" s="435">
        <f>D54+D58+D63+D64+D65+D66</f>
        <v>11729</v>
      </c>
      <c r="E68" s="436">
        <f t="shared" si="1"/>
        <v>29896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2725</v>
      </c>
      <c r="D73" s="137">
        <f>SUM(D74:D76)</f>
        <v>2725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2725</v>
      </c>
      <c r="D74" s="197">
        <v>2725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11816</v>
      </c>
      <c r="D87" s="134">
        <f>SUM(D88:D92)+D96</f>
        <v>11816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5750</v>
      </c>
      <c r="D89" s="197">
        <v>5750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3681</v>
      </c>
      <c r="D91" s="197">
        <v>3681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1407</v>
      </c>
      <c r="D92" s="138">
        <f>SUM(D93:D95)</f>
        <v>1407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347</v>
      </c>
      <c r="D93" s="197">
        <v>347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616</v>
      </c>
      <c r="D94" s="197">
        <v>616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444</v>
      </c>
      <c r="D95" s="197">
        <v>444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978</v>
      </c>
      <c r="D96" s="197">
        <v>978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24635</v>
      </c>
      <c r="D97" s="197">
        <v>14398</v>
      </c>
      <c r="E97" s="136">
        <f t="shared" si="1"/>
        <v>10237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39176</v>
      </c>
      <c r="D98" s="433">
        <f>D87+D82+D77+D73+D97</f>
        <v>28939</v>
      </c>
      <c r="E98" s="433">
        <f>E87+E82+E77+E73+E97</f>
        <v>10237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80801</v>
      </c>
      <c r="D99" s="427">
        <f>D98+D70+D68</f>
        <v>40668</v>
      </c>
      <c r="E99" s="427">
        <f>E98+E70+E68</f>
        <v>40133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43553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Стефка Левиджова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43553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Стефка Левиджова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2019-03-29T08:33:32Z</cp:lastPrinted>
  <dcterms:created xsi:type="dcterms:W3CDTF">2006-09-16T00:00:00Z</dcterms:created>
  <dcterms:modified xsi:type="dcterms:W3CDTF">2019-03-29T09:46:45Z</dcterms:modified>
  <cp:category/>
  <cp:version/>
  <cp:contentType/>
  <cp:contentStatus/>
</cp:coreProperties>
</file>