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772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<sst xmlns="http://schemas.openxmlformats.org/spreadsheetml/2006/main" count="1997" uniqueCount="695">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</sst>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42668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42552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2">
      <selection activeCell="C73" sqref="C7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5336</v>
      </c>
      <c r="H12" s="137">
        <v>5336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5336</v>
      </c>
      <c r="H13" s="137">
        <v>5336</v>
      </c>
    </row>
    <row r="14" spans="1:8" ht="15.75">
      <c r="A14" s="76" t="s">
        <v>30</v>
      </c>
      <c r="B14" s="78" t="s">
        <v>31</v>
      </c>
      <c r="C14" s="138">
        <v>2425</v>
      </c>
      <c r="D14" s="137">
        <v>463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16339</v>
      </c>
      <c r="D16" s="137">
        <v>15086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5336</v>
      </c>
      <c r="H18" s="389">
        <f>H12+H15+H16+H17</f>
        <v>5336</v>
      </c>
    </row>
    <row r="19" spans="1:8" ht="15.75">
      <c r="A19" s="76" t="s">
        <v>49</v>
      </c>
      <c r="B19" s="78" t="s">
        <v>50</v>
      </c>
      <c r="C19" s="138">
        <v>8395</v>
      </c>
      <c r="D19" s="137">
        <v>6340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27159</v>
      </c>
      <c r="D20" s="377">
        <f>SUM(D12:D19)</f>
        <v>21889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534</v>
      </c>
      <c r="H22" s="393">
        <f>SUM(H23:H25)</f>
        <v>534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534</v>
      </c>
      <c r="H23" s="137">
        <v>534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1242</v>
      </c>
      <c r="D25" s="137">
        <v>1734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20099</v>
      </c>
      <c r="H26" s="377">
        <f>H20+H21+H22</f>
        <v>20099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1242</v>
      </c>
      <c r="D28" s="377">
        <f>SUM(D24:D27)</f>
        <v>1734</v>
      </c>
      <c r="E28" s="143" t="s">
        <v>84</v>
      </c>
      <c r="F28" s="80" t="s">
        <v>85</v>
      </c>
      <c r="G28" s="374">
        <f>SUM(G29:G31)</f>
        <v>13761</v>
      </c>
      <c r="H28" s="375">
        <f>SUM(H29:H31)</f>
        <v>7758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13761</v>
      </c>
      <c r="H29" s="137">
        <v>7758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4738</v>
      </c>
      <c r="H32" s="137">
        <v>12033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18499</v>
      </c>
      <c r="H34" s="377">
        <f>H28+H32+H33</f>
        <v>19791</v>
      </c>
    </row>
    <row r="35" spans="1:8" ht="15.75">
      <c r="A35" s="76" t="s">
        <v>106</v>
      </c>
      <c r="B35" s="81" t="s">
        <v>107</v>
      </c>
      <c r="C35" s="374">
        <f>SUM(C36:C39)</f>
        <v>26447</v>
      </c>
      <c r="D35" s="375">
        <f>SUM(D36:D39)</f>
        <v>26447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26447</v>
      </c>
      <c r="D36" s="137">
        <v>26447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43934</v>
      </c>
      <c r="H37" s="379">
        <f>H26+H18+H34</f>
        <v>45226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17484</v>
      </c>
      <c r="H45" s="137">
        <v>13071</v>
      </c>
    </row>
    <row r="46" spans="1:13" ht="15.75">
      <c r="A46" s="264" t="s">
        <v>137</v>
      </c>
      <c r="B46" s="83" t="s">
        <v>138</v>
      </c>
      <c r="C46" s="376">
        <f>C35+C40+C45</f>
        <v>26447</v>
      </c>
      <c r="D46" s="377">
        <f>D35+D40+D45</f>
        <v>26447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17484</v>
      </c>
      <c r="H50" s="375">
        <f>SUM(H44:H49)</f>
        <v>13071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182</v>
      </c>
      <c r="D55" s="270">
        <v>182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55030</v>
      </c>
      <c r="D56" s="381">
        <f>D20+D21+D22+D28+D33+D46+D52+D54+D55</f>
        <v>50252</v>
      </c>
      <c r="E56" s="87" t="s">
        <v>557</v>
      </c>
      <c r="F56" s="86" t="s">
        <v>172</v>
      </c>
      <c r="G56" s="378">
        <f>G50+G52+G53+G54+G55</f>
        <v>17484</v>
      </c>
      <c r="H56" s="379">
        <f>H50+H52+H53+H54+H55</f>
        <v>13071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463</v>
      </c>
      <c r="D59" s="137">
        <v>516</v>
      </c>
      <c r="E59" s="142" t="s">
        <v>180</v>
      </c>
      <c r="F59" s="277" t="s">
        <v>181</v>
      </c>
      <c r="G59" s="138">
        <v>7577</v>
      </c>
      <c r="H59" s="137">
        <v>7034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8565</v>
      </c>
      <c r="H61" s="375">
        <f>SUM(H62:H68)</f>
        <v>7600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1920</v>
      </c>
      <c r="H62" s="137">
        <v>1574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2880</v>
      </c>
      <c r="H64" s="137">
        <v>3082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463</v>
      </c>
      <c r="D65" s="377">
        <f>SUM(D59:D64)</f>
        <v>516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2114</v>
      </c>
      <c r="H66" s="137">
        <v>2017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595</v>
      </c>
      <c r="H67" s="137">
        <v>619</v>
      </c>
    </row>
    <row r="68" spans="1:8" ht="15.75">
      <c r="A68" s="76" t="s">
        <v>206</v>
      </c>
      <c r="B68" s="78" t="s">
        <v>207</v>
      </c>
      <c r="C68" s="138">
        <v>8512</v>
      </c>
      <c r="D68" s="137">
        <v>5821</v>
      </c>
      <c r="E68" s="76" t="s">
        <v>212</v>
      </c>
      <c r="F68" s="80" t="s">
        <v>213</v>
      </c>
      <c r="G68" s="138">
        <v>1056</v>
      </c>
      <c r="H68" s="137">
        <v>308</v>
      </c>
    </row>
    <row r="69" spans="1:8" ht="15.75">
      <c r="A69" s="76" t="s">
        <v>210</v>
      </c>
      <c r="B69" s="78" t="s">
        <v>211</v>
      </c>
      <c r="C69" s="138">
        <v>9235</v>
      </c>
      <c r="D69" s="137">
        <v>10094</v>
      </c>
      <c r="E69" s="142" t="s">
        <v>79</v>
      </c>
      <c r="F69" s="80" t="s">
        <v>216</v>
      </c>
      <c r="G69" s="138">
        <v>5544</v>
      </c>
      <c r="H69" s="137">
        <v>3121</v>
      </c>
    </row>
    <row r="70" spans="1:8" ht="15.75">
      <c r="A70" s="76" t="s">
        <v>214</v>
      </c>
      <c r="B70" s="78" t="s">
        <v>215</v>
      </c>
      <c r="C70" s="138">
        <v>1002</v>
      </c>
      <c r="D70" s="137">
        <v>3692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21686</v>
      </c>
      <c r="H71" s="377">
        <f>H59+H60+H61+H69+H70</f>
        <v>17755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143</v>
      </c>
      <c r="D73" s="137">
        <v>157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605</v>
      </c>
      <c r="D75" s="137">
        <v>500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19497</v>
      </c>
      <c r="D76" s="377">
        <f>SUM(D68:D75)</f>
        <v>20264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631</v>
      </c>
      <c r="H77" s="270">
        <v>1288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22317</v>
      </c>
      <c r="H79" s="379">
        <f>H71+H73+H75+H77</f>
        <v>19043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5683</v>
      </c>
      <c r="D88" s="137">
        <v>3118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2516</v>
      </c>
      <c r="D89" s="137">
        <v>2514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8199</v>
      </c>
      <c r="D92" s="377">
        <f>SUM(D88:D91)</f>
        <v>5632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546</v>
      </c>
      <c r="D93" s="270">
        <v>676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28705</v>
      </c>
      <c r="D94" s="381">
        <f>D65+D76+D85+D92+D93</f>
        <v>27088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83735</v>
      </c>
      <c r="D95" s="383">
        <f>D94+D56</f>
        <v>77340</v>
      </c>
      <c r="E95" s="169" t="s">
        <v>635</v>
      </c>
      <c r="F95" s="280" t="s">
        <v>268</v>
      </c>
      <c r="G95" s="382">
        <f>G37+G40+G56+G79</f>
        <v>83735</v>
      </c>
      <c r="H95" s="383">
        <f>H37+H40+H56+H79</f>
        <v>77340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1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4283</v>
      </c>
      <c r="D12" s="257">
        <v>4308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36907</v>
      </c>
      <c r="D13" s="257">
        <v>28864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7003</v>
      </c>
      <c r="D14" s="257">
        <v>5389</v>
      </c>
      <c r="E14" s="185" t="s">
        <v>285</v>
      </c>
      <c r="F14" s="180" t="s">
        <v>286</v>
      </c>
      <c r="G14" s="256">
        <v>67710</v>
      </c>
      <c r="H14" s="257">
        <v>58675</v>
      </c>
    </row>
    <row r="15" spans="1:8" ht="15.75">
      <c r="A15" s="135" t="s">
        <v>287</v>
      </c>
      <c r="B15" s="131" t="s">
        <v>288</v>
      </c>
      <c r="C15" s="256">
        <v>13615</v>
      </c>
      <c r="D15" s="257">
        <v>10619</v>
      </c>
      <c r="E15" s="185" t="s">
        <v>79</v>
      </c>
      <c r="F15" s="180" t="s">
        <v>289</v>
      </c>
      <c r="G15" s="256">
        <v>3185</v>
      </c>
      <c r="H15" s="257">
        <v>3453</v>
      </c>
    </row>
    <row r="16" spans="1:8" ht="15.75">
      <c r="A16" s="135" t="s">
        <v>290</v>
      </c>
      <c r="B16" s="131" t="s">
        <v>291</v>
      </c>
      <c r="C16" s="256">
        <v>2201</v>
      </c>
      <c r="D16" s="257">
        <v>2210</v>
      </c>
      <c r="E16" s="176" t="s">
        <v>52</v>
      </c>
      <c r="F16" s="204" t="s">
        <v>292</v>
      </c>
      <c r="G16" s="407">
        <f>SUM(G12:G15)</f>
        <v>70895</v>
      </c>
      <c r="H16" s="408">
        <f>SUM(H12:H15)</f>
        <v>62128</v>
      </c>
    </row>
    <row r="17" spans="1:8" ht="31.5">
      <c r="A17" s="135" t="s">
        <v>293</v>
      </c>
      <c r="B17" s="131" t="s">
        <v>294</v>
      </c>
      <c r="C17" s="256">
        <v>622</v>
      </c>
      <c r="D17" s="257">
        <v>1114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657</v>
      </c>
      <c r="H18" s="419">
        <v>455</v>
      </c>
    </row>
    <row r="19" spans="1:8" ht="15.75">
      <c r="A19" s="135" t="s">
        <v>299</v>
      </c>
      <c r="B19" s="131" t="s">
        <v>300</v>
      </c>
      <c r="C19" s="256">
        <v>1253</v>
      </c>
      <c r="D19" s="257">
        <v>708</v>
      </c>
      <c r="E19" s="135" t="s">
        <v>301</v>
      </c>
      <c r="F19" s="177" t="s">
        <v>302</v>
      </c>
      <c r="G19" s="256">
        <v>657</v>
      </c>
      <c r="H19" s="257">
        <v>455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65884</v>
      </c>
      <c r="D22" s="408">
        <f>SUM(D12:D18)+D19</f>
        <v>53212</v>
      </c>
      <c r="E22" s="135" t="s">
        <v>309</v>
      </c>
      <c r="F22" s="177" t="s">
        <v>310</v>
      </c>
      <c r="G22" s="256">
        <v>262</v>
      </c>
      <c r="H22" s="257">
        <v>201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254</v>
      </c>
      <c r="H23" s="257">
        <v>2745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585</v>
      </c>
      <c r="D25" s="257">
        <v>591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65</v>
      </c>
      <c r="D27" s="257">
        <v>62</v>
      </c>
      <c r="E27" s="176" t="s">
        <v>104</v>
      </c>
      <c r="F27" s="178" t="s">
        <v>326</v>
      </c>
      <c r="G27" s="407">
        <f>SUM(G22:G26)</f>
        <v>516</v>
      </c>
      <c r="H27" s="408">
        <f>SUM(H22:H26)</f>
        <v>2946</v>
      </c>
    </row>
    <row r="28" spans="1:8" ht="15.75">
      <c r="A28" s="135" t="s">
        <v>79</v>
      </c>
      <c r="B28" s="177" t="s">
        <v>327</v>
      </c>
      <c r="C28" s="256">
        <v>174</v>
      </c>
      <c r="D28" s="257">
        <v>151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824</v>
      </c>
      <c r="D29" s="408">
        <f>SUM(D25:D28)</f>
        <v>804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66708</v>
      </c>
      <c r="D31" s="414">
        <f>D29+D22</f>
        <v>54016</v>
      </c>
      <c r="E31" s="191" t="s">
        <v>548</v>
      </c>
      <c r="F31" s="206" t="s">
        <v>331</v>
      </c>
      <c r="G31" s="193">
        <f>G16+G18+G27</f>
        <v>72068</v>
      </c>
      <c r="H31" s="194">
        <f>H16+H18+H27</f>
        <v>65529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5360</v>
      </c>
      <c r="D33" s="184">
        <f>IF((H31-D31)&gt;0,H31-D31,0)</f>
        <v>11513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66708</v>
      </c>
      <c r="D36" s="416">
        <f>D31-D34+D35</f>
        <v>54016</v>
      </c>
      <c r="E36" s="202" t="s">
        <v>346</v>
      </c>
      <c r="F36" s="196" t="s">
        <v>347</v>
      </c>
      <c r="G36" s="207">
        <f>G35-G34+G31</f>
        <v>72068</v>
      </c>
      <c r="H36" s="208">
        <f>H35-H34+H31</f>
        <v>65529</v>
      </c>
    </row>
    <row r="37" spans="1:8" ht="15.75">
      <c r="A37" s="201" t="s">
        <v>348</v>
      </c>
      <c r="B37" s="171" t="s">
        <v>349</v>
      </c>
      <c r="C37" s="413">
        <f>IF((G36-C36)&gt;0,G36-C36,0)</f>
        <v>5360</v>
      </c>
      <c r="D37" s="414">
        <f>IF((H36-D36)&gt;0,H36-D36,0)</f>
        <v>11513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622</v>
      </c>
      <c r="D38" s="408">
        <f>D39+D40+D41</f>
        <v>1151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622</v>
      </c>
      <c r="D39" s="257">
        <v>1151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4738</v>
      </c>
      <c r="D42" s="184">
        <f>+IF((H36-D36-D38)&gt;0,H36-D36-D38,0)</f>
        <v>10362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4738</v>
      </c>
      <c r="D44" s="208">
        <f>IF(H42=0,IF(D42-D43&gt;0,D42-D43+H43,0),IF(H42-H43&lt;0,H43-H42+D42,0))</f>
        <v>10362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72068</v>
      </c>
      <c r="D45" s="410">
        <f>D36+D38+D42</f>
        <v>65529</v>
      </c>
      <c r="E45" s="210" t="s">
        <v>373</v>
      </c>
      <c r="F45" s="212" t="s">
        <v>374</v>
      </c>
      <c r="G45" s="409">
        <f>G42+G36</f>
        <v>72068</v>
      </c>
      <c r="H45" s="410">
        <f>H42+H36</f>
        <v>65529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38" sqref="C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89140</v>
      </c>
      <c r="D11" s="137">
        <v>73680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-54686</v>
      </c>
      <c r="D12" s="137">
        <v>-49100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-15608</v>
      </c>
      <c r="D14" s="137">
        <v>-12615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-5094</v>
      </c>
      <c r="D15" s="137">
        <v>-5502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-680</v>
      </c>
      <c r="D16" s="137">
        <v>-765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-22</v>
      </c>
      <c r="D19" s="137">
        <v>-19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13050</v>
      </c>
      <c r="D21" s="438">
        <f>SUM(D11:D20)</f>
        <v>5679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-4545</v>
      </c>
      <c r="D23" s="137">
        <v>-1396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1030</v>
      </c>
      <c r="D24" s="137">
        <v>1987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-2739</v>
      </c>
      <c r="D25" s="137">
        <v>-1924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254</v>
      </c>
      <c r="D30" s="137">
        <v>2745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1026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-6000</v>
      </c>
      <c r="D33" s="438">
        <f>SUM(D23:D32)</f>
        <v>2438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7310</v>
      </c>
      <c r="D37" s="137">
        <v>1662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-3863</v>
      </c>
      <c r="D39" s="137">
        <v>-2827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-1038</v>
      </c>
      <c r="D40" s="137">
        <v>-1187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-6019</v>
      </c>
      <c r="D41" s="137">
        <v>-5594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-873</v>
      </c>
      <c r="D42" s="137">
        <v>886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-4483</v>
      </c>
      <c r="D43" s="440">
        <f>SUM(D35:D42)</f>
        <v>-7060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2567</v>
      </c>
      <c r="D44" s="247">
        <f>D43+D33+D21</f>
        <v>1057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5632</v>
      </c>
      <c r="D45" s="249">
        <v>5013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8199</v>
      </c>
      <c r="D46" s="251">
        <f>D45+D44</f>
        <v>6070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5336</v>
      </c>
      <c r="D13" s="363">
        <f>'1-Баланс'!H20</f>
        <v>19565</v>
      </c>
      <c r="E13" s="363">
        <f>'1-Баланс'!H21</f>
        <v>0</v>
      </c>
      <c r="F13" s="363">
        <f>'1-Баланс'!H23</f>
        <v>534</v>
      </c>
      <c r="G13" s="363">
        <f>'1-Баланс'!H24</f>
        <v>0</v>
      </c>
      <c r="H13" s="364"/>
      <c r="I13" s="363">
        <f>'1-Баланс'!H29+'1-Баланс'!H32</f>
        <v>19791</v>
      </c>
      <c r="J13" s="363">
        <f>'1-Баланс'!H30+'1-Баланс'!H33</f>
        <v>0</v>
      </c>
      <c r="K13" s="364"/>
      <c r="L13" s="363">
        <f>SUM(C13:K13)</f>
        <v>45226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5336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534</v>
      </c>
      <c r="G17" s="432">
        <f t="shared" si="2"/>
        <v>0</v>
      </c>
      <c r="H17" s="432">
        <f t="shared" si="2"/>
        <v>0</v>
      </c>
      <c r="I17" s="432">
        <f t="shared" si="2"/>
        <v>19791</v>
      </c>
      <c r="J17" s="432">
        <f t="shared" si="2"/>
        <v>0</v>
      </c>
      <c r="K17" s="432">
        <f t="shared" si="2"/>
        <v>0</v>
      </c>
      <c r="L17" s="363">
        <f t="shared" si="1"/>
        <v>45226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4738</v>
      </c>
      <c r="J18" s="363">
        <f>+'1-Баланс'!G33</f>
        <v>0</v>
      </c>
      <c r="K18" s="364"/>
      <c r="L18" s="363">
        <f t="shared" si="1"/>
        <v>4738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-6030</v>
      </c>
      <c r="J19" s="109">
        <f>J20+J21</f>
        <v>0</v>
      </c>
      <c r="K19" s="109">
        <f t="shared" si="3"/>
        <v>0</v>
      </c>
      <c r="L19" s="363">
        <f t="shared" si="1"/>
        <v>-6030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-6030</v>
      </c>
      <c r="J20" s="256"/>
      <c r="K20" s="256"/>
      <c r="L20" s="363">
        <f>SUM(C20:K20)</f>
        <v>-6030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5336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534</v>
      </c>
      <c r="G31" s="432">
        <f t="shared" si="6"/>
        <v>0</v>
      </c>
      <c r="H31" s="432">
        <f t="shared" si="6"/>
        <v>0</v>
      </c>
      <c r="I31" s="432">
        <f t="shared" si="6"/>
        <v>18499</v>
      </c>
      <c r="J31" s="432">
        <f t="shared" si="6"/>
        <v>0</v>
      </c>
      <c r="K31" s="432">
        <f t="shared" si="6"/>
        <v>0</v>
      </c>
      <c r="L31" s="363">
        <f t="shared" si="1"/>
        <v>43934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5336</v>
      </c>
      <c r="D34" s="366">
        <f t="shared" si="7"/>
        <v>19565</v>
      </c>
      <c r="E34" s="366">
        <f t="shared" si="7"/>
        <v>0</v>
      </c>
      <c r="F34" s="366">
        <f t="shared" si="7"/>
        <v>534</v>
      </c>
      <c r="G34" s="366">
        <f t="shared" si="7"/>
        <v>0</v>
      </c>
      <c r="H34" s="366">
        <f t="shared" si="7"/>
        <v>0</v>
      </c>
      <c r="I34" s="366">
        <f t="shared" si="7"/>
        <v>18499</v>
      </c>
      <c r="J34" s="366">
        <f t="shared" si="7"/>
        <v>0</v>
      </c>
      <c r="K34" s="366">
        <f t="shared" si="7"/>
        <v>0</v>
      </c>
      <c r="L34" s="430">
        <f t="shared" si="1"/>
        <v>43934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5" sqref="C1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26447</v>
      </c>
      <c r="D27" s="263"/>
      <c r="E27" s="263">
        <f>SUM(E12:E26)</f>
        <v>0</v>
      </c>
      <c r="F27" s="263">
        <f>SUM(F12:F26)</f>
        <v>26447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26447</v>
      </c>
      <c r="D79" s="263"/>
      <c r="E79" s="263">
        <f>E78+E61+E44+E27</f>
        <v>0</v>
      </c>
      <c r="F79" s="263">
        <f>F78+F61+F44+F27</f>
        <v>26447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83735</v>
      </c>
      <c r="D6" s="454">
        <f aca="true" t="shared" si="0" ref="D6:D15">C6-E6</f>
        <v>0</v>
      </c>
      <c r="E6" s="453">
        <f>'1-Баланс'!G95</f>
        <v>83735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43934</v>
      </c>
      <c r="D7" s="454">
        <f t="shared" si="0"/>
        <v>38598</v>
      </c>
      <c r="E7" s="453">
        <f>'1-Баланс'!G18</f>
        <v>5336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4738</v>
      </c>
      <c r="D8" s="454">
        <f t="shared" si="0"/>
        <v>0</v>
      </c>
      <c r="E8" s="453">
        <f>ABS('2-Отчет за доходите'!C44)-ABS('2-Отчет за доходите'!G44)</f>
        <v>4738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5632</v>
      </c>
      <c r="D9" s="454">
        <f t="shared" si="0"/>
        <v>0</v>
      </c>
      <c r="E9" s="453">
        <f>'3-Отчет за паричния поток'!C45</f>
        <v>5632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8199</v>
      </c>
      <c r="D10" s="454">
        <f t="shared" si="0"/>
        <v>0</v>
      </c>
      <c r="E10" s="453">
        <f>'3-Отчет за паричния поток'!C46</f>
        <v>8199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43934</v>
      </c>
      <c r="D11" s="454">
        <f t="shared" si="0"/>
        <v>0</v>
      </c>
      <c r="E11" s="453">
        <f>'4-Отчет за собствения капитал'!L34</f>
        <v>43934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26447</v>
      </c>
      <c r="D12" s="454">
        <f t="shared" si="0"/>
        <v>0</v>
      </c>
      <c r="E12" s="453">
        <f>'Справка 5'!C27+'Справка 5'!C97</f>
        <v>26447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0.06683122928274209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0.10784358355715391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0.1190422351197206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0.05658326864513047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1.0803501828866102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1.2862391898552672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1.2410270197607205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0.3673880897970157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0.3673880897970157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2.4561737804878048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0.8466591031229473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0.2846722459213911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0.9059270724268221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0.4753209530065086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5945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0.1353166112805572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0.1796636509962813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3.073911028730306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2425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16339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8395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27159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1242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1242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26447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26447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26447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182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55030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463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463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8512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9235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1002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143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605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19497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5683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2516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8199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546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28705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83735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5336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5336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5336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534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534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20099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13761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13761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4738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18499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43934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17484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17484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17484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7577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8565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1920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2880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2114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595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1056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5544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21686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631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22317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83735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4283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36907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7003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13615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2201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622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1253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65884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585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65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174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824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66708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5360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66708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5360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622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622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4738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4738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72068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67710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3185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70895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657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657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262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254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516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72068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72068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72068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89140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-54686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-15608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-5094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-680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-22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13050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-4545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1030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-2739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254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-6000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7310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-3863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-1038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-6019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-873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-4483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2567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5632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8199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5336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5336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5336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5336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534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534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534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534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19791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19791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4738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-6030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-6030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18499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18499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45226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45226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4738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-6030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-6030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43934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43934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26447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26447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26447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26447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2016-10-21T11:15:53Z</cp:lastPrinted>
  <dcterms:created xsi:type="dcterms:W3CDTF">2006-09-16T00:00:00Z</dcterms:created>
  <dcterms:modified xsi:type="dcterms:W3CDTF">2016-10-27T14:40:34Z</dcterms:modified>
  <cp:category/>
  <cp:version/>
  <cp:contentType/>
  <cp:contentStatus/>
</cp:coreProperties>
</file>