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<sst xmlns="http://schemas.openxmlformats.org/spreadsheetml/2006/main" count="4189" uniqueCount="972">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</sst>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45107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45140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Стефка Левиджова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45107</v>
      </c>
    </row>
    <row r="11" spans="1:2" ht="15.75">
      <c r="A11" s="7" t="s">
        <v>949</v>
      </c>
      <c r="B11" s="547">
        <v>45140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 t="s">
        <v>969</v>
      </c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0.08188866470117169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0.2155262755072003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0.10406149088097512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0.07017786008135786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1.102201939757136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1.0072651340922432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0.9927541112960807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0.35528911384609463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0.35528911384609463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1.6259529213221602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0.8569911395850826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0.45872582886132746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2.0711434526122434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0.6743883783255311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21731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0.25587857807293324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0.17033310976972948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4.617298858117863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"Спиди" АД</v>
      </c>
      <c r="B4" s="99" t="str">
        <f t="shared" si="1"/>
        <v>131371780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66107</v>
      </c>
    </row>
    <row r="5" spans="1:8" ht="15.75">
      <c r="A5" s="99" t="str">
        <f t="shared" si="0"/>
        <v>"Спиди" АД</v>
      </c>
      <c r="B5" s="99" t="str">
        <f t="shared" si="1"/>
        <v>131371780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11397</v>
      </c>
    </row>
    <row r="6" spans="1:8" ht="15.75">
      <c r="A6" s="99" t="str">
        <f t="shared" si="0"/>
        <v>"Спиди" АД</v>
      </c>
      <c r="B6" s="99" t="str">
        <f t="shared" si="1"/>
        <v>131371780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"Спиди" АД</v>
      </c>
      <c r="B7" s="99" t="str">
        <f t="shared" si="1"/>
        <v>131371780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31894</v>
      </c>
    </row>
    <row r="8" spans="1:8" ht="15.75">
      <c r="A8" s="99" t="str">
        <f t="shared" si="0"/>
        <v>"Спиди" АД</v>
      </c>
      <c r="B8" s="99" t="str">
        <f t="shared" si="1"/>
        <v>131371780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"Спиди" АД</v>
      </c>
      <c r="B9" s="99" t="str">
        <f t="shared" si="1"/>
        <v>131371780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13249</v>
      </c>
    </row>
    <row r="11" spans="1:8" ht="15.75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122647</v>
      </c>
    </row>
    <row r="12" spans="1:8" ht="15.75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8425</v>
      </c>
    </row>
    <row r="15" spans="1:8" ht="15.75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4892</v>
      </c>
    </row>
    <row r="16" spans="1:8" ht="15.75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13317</v>
      </c>
    </row>
    <row r="19" spans="1:8" ht="15.75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18399</v>
      </c>
    </row>
    <row r="20" spans="1:8" ht="15.75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18399</v>
      </c>
    </row>
    <row r="22" spans="1:8" ht="15.75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1004</v>
      </c>
    </row>
    <row r="38" spans="1:8" ht="15.75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1004</v>
      </c>
    </row>
    <row r="39" spans="1:8" ht="15.75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780</v>
      </c>
    </row>
    <row r="41" spans="1:8" ht="15.75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156147</v>
      </c>
    </row>
    <row r="42" spans="1:8" ht="15.75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1508</v>
      </c>
    </row>
    <row r="43" spans="1:8" ht="15.75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1508</v>
      </c>
    </row>
    <row r="49" spans="1:8" ht="15.75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21032</v>
      </c>
    </row>
    <row r="50" spans="1:8" ht="15.75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40472</v>
      </c>
    </row>
    <row r="51" spans="1:8" ht="15.75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629</v>
      </c>
    </row>
    <row r="55" spans="1:8" ht="15.75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4113</v>
      </c>
    </row>
    <row r="57" spans="1:8" ht="15.75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66246</v>
      </c>
    </row>
    <row r="58" spans="1:8" ht="15.75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34</v>
      </c>
    </row>
    <row r="66" spans="1:8" ht="15.75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36888</v>
      </c>
    </row>
    <row r="67" spans="1:8" ht="15.7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36922</v>
      </c>
    </row>
    <row r="70" spans="1:8" ht="15.75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104676</v>
      </c>
    </row>
    <row r="72" spans="1:8" ht="15.75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260823</v>
      </c>
    </row>
    <row r="73" spans="1:8" ht="15.75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 ht="15.75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 ht="15.75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 ht="15.75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.75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-940</v>
      </c>
    </row>
    <row r="83" spans="1:8" ht="15.75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538</v>
      </c>
    </row>
    <row r="84" spans="1:8" ht="15.75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-1478</v>
      </c>
    </row>
    <row r="86" spans="1:8" ht="15.75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18625</v>
      </c>
    </row>
    <row r="87" spans="1:8" ht="15.75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42620</v>
      </c>
    </row>
    <row r="88" spans="1:8" ht="15.75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42620</v>
      </c>
    </row>
    <row r="89" spans="1:8" ht="15.75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18304</v>
      </c>
    </row>
    <row r="92" spans="1:8" ht="15.75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60924</v>
      </c>
    </row>
    <row r="94" spans="1:8" ht="15.75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84927</v>
      </c>
    </row>
    <row r="95" spans="1:8" ht="15.75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69919</v>
      </c>
    </row>
    <row r="98" spans="1:8" ht="15.75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1154</v>
      </c>
    </row>
    <row r="102" spans="1:8" ht="15.75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71073</v>
      </c>
    </row>
    <row r="103" spans="1:8" ht="15.75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902</v>
      </c>
    </row>
    <row r="106" spans="1:8" ht="15.75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71975</v>
      </c>
    </row>
    <row r="108" spans="1:8" ht="15.75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25189</v>
      </c>
    </row>
    <row r="109" spans="1:8" ht="15.75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37258</v>
      </c>
    </row>
    <row r="111" spans="1:8" ht="15.75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618</v>
      </c>
    </row>
    <row r="112" spans="1:8" ht="15.75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23115</v>
      </c>
    </row>
    <row r="114" spans="1:8" ht="15.75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8257</v>
      </c>
    </row>
    <row r="116" spans="1:8" ht="15.75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2660</v>
      </c>
    </row>
    <row r="117" spans="1:8" ht="15.75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2608</v>
      </c>
    </row>
    <row r="118" spans="1:8" ht="15.75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41474</v>
      </c>
    </row>
    <row r="119" spans="1:8" ht="15.75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103921</v>
      </c>
    </row>
    <row r="121" spans="1:8" ht="15.75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103921</v>
      </c>
    </row>
    <row r="125" spans="1:8" ht="15.75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260823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9391</v>
      </c>
    </row>
    <row r="128" spans="1:8" ht="15.75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124929</v>
      </c>
    </row>
    <row r="129" spans="1:8" ht="15.75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16364</v>
      </c>
    </row>
    <row r="130" spans="1:8" ht="15.75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39482</v>
      </c>
    </row>
    <row r="131" spans="1:8" ht="15.75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8512</v>
      </c>
    </row>
    <row r="132" spans="1:8" ht="15.75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3217</v>
      </c>
    </row>
    <row r="135" spans="1:8" ht="15.75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201895</v>
      </c>
    </row>
    <row r="138" spans="1:8" ht="15.75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993</v>
      </c>
    </row>
    <row r="139" spans="1:8" ht="15.75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24</v>
      </c>
    </row>
    <row r="142" spans="1:8" ht="15.75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1017</v>
      </c>
    </row>
    <row r="143" spans="1:8" ht="15.75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202912</v>
      </c>
    </row>
    <row r="144" spans="1:8" ht="15.75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20738</v>
      </c>
    </row>
    <row r="145" spans="1:8" ht="15.75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202912</v>
      </c>
    </row>
    <row r="148" spans="1:8" ht="15.75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20738</v>
      </c>
    </row>
    <row r="149" spans="1:8" ht="15.75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2434</v>
      </c>
    </row>
    <row r="150" spans="1:8" ht="15.75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2434</v>
      </c>
    </row>
    <row r="151" spans="1:8" ht="15.75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18304</v>
      </c>
    </row>
    <row r="154" spans="1:8" ht="15.75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18304</v>
      </c>
    </row>
    <row r="156" spans="1:8" ht="15.75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223650</v>
      </c>
    </row>
    <row r="157" spans="1:8" ht="15.75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220168</v>
      </c>
    </row>
    <row r="160" spans="1:8" ht="15.75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3355</v>
      </c>
    </row>
    <row r="161" spans="1:8" ht="15.75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223523</v>
      </c>
    </row>
    <row r="162" spans="1:8" ht="15.75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127</v>
      </c>
    </row>
    <row r="165" spans="1:8" ht="15.75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127</v>
      </c>
    </row>
    <row r="170" spans="1:8" ht="15.75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223650</v>
      </c>
    </row>
    <row r="171" spans="1:8" ht="15.75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223650</v>
      </c>
    </row>
    <row r="175" spans="1:8" ht="15.75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223650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210673</v>
      </c>
    </row>
    <row r="182" spans="1:8" ht="15.75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-144661</v>
      </c>
    </row>
    <row r="183" spans="1:8" ht="15.75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-44729</v>
      </c>
    </row>
    <row r="185" spans="1:8" ht="15.75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-8992</v>
      </c>
    </row>
    <row r="186" spans="1:8" ht="15.75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-2628</v>
      </c>
    </row>
    <row r="187" spans="1:8" ht="15.75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-241</v>
      </c>
    </row>
    <row r="190" spans="1:8" ht="15.75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-1478</v>
      </c>
    </row>
    <row r="191" spans="1:8" ht="15.75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7944</v>
      </c>
    </row>
    <row r="192" spans="1:8" ht="15.75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-3869</v>
      </c>
    </row>
    <row r="193" spans="1:8" ht="15.75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210</v>
      </c>
    </row>
    <row r="194" spans="1:8" ht="15.75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-19558</v>
      </c>
    </row>
    <row r="195" spans="1:8" ht="15.75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69</v>
      </c>
    </row>
    <row r="197" spans="1:8" ht="15.75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-587</v>
      </c>
    </row>
    <row r="198" spans="1:8" ht="15.75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4395</v>
      </c>
    </row>
    <row r="202" spans="1:8" ht="15.75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-19340</v>
      </c>
    </row>
    <row r="203" spans="1:8" ht="15.75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-6706</v>
      </c>
    </row>
    <row r="208" spans="1:8" ht="15.75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-31</v>
      </c>
    </row>
    <row r="209" spans="1:8" ht="15.75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-6737</v>
      </c>
    </row>
    <row r="212" spans="1:8" ht="15.75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-18133</v>
      </c>
    </row>
    <row r="213" spans="1:8" ht="15.75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55055</v>
      </c>
    </row>
    <row r="214" spans="1:8" ht="15.75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36922</v>
      </c>
    </row>
    <row r="215" spans="1:8" ht="15.75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5378</v>
      </c>
    </row>
    <row r="219" spans="1:8" ht="15.75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5378</v>
      </c>
    </row>
    <row r="223" spans="1:8" ht="15.75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5378</v>
      </c>
    </row>
    <row r="237" spans="1:8" ht="15.75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5378</v>
      </c>
    </row>
    <row r="240" spans="1:8" ht="15.75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 ht="15.75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 ht="15.75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 ht="15.75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 ht="15.75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538</v>
      </c>
    </row>
    <row r="285" spans="1:8" ht="15.75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538</v>
      </c>
    </row>
    <row r="289" spans="1:8" ht="15.75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538</v>
      </c>
    </row>
    <row r="303" spans="1:8" ht="15.75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538</v>
      </c>
    </row>
    <row r="306" spans="1:8" ht="15.75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-1747</v>
      </c>
    </row>
    <row r="329" spans="1:8" ht="15.75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-1747</v>
      </c>
    </row>
    <row r="333" spans="1:8" ht="15.75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269</v>
      </c>
    </row>
    <row r="346" spans="1:8" ht="15.7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-1478</v>
      </c>
    </row>
    <row r="347" spans="1:8" ht="15.75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-1478</v>
      </c>
    </row>
    <row r="350" spans="1:8" ht="15.75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70852</v>
      </c>
    </row>
    <row r="351" spans="1:8" ht="15.75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70852</v>
      </c>
    </row>
    <row r="355" spans="1:8" ht="15.75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18304</v>
      </c>
    </row>
    <row r="356" spans="1:8" ht="15.75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-28232</v>
      </c>
    </row>
    <row r="357" spans="1:8" ht="15.75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-28232</v>
      </c>
    </row>
    <row r="358" spans="1:8" ht="15.75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60924</v>
      </c>
    </row>
    <row r="369" spans="1:8" ht="15.75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60924</v>
      </c>
    </row>
    <row r="372" spans="1:8" ht="15.75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94586</v>
      </c>
    </row>
    <row r="417" spans="1:8" ht="15.75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94586</v>
      </c>
    </row>
    <row r="421" spans="1:8" ht="15.75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18304</v>
      </c>
    </row>
    <row r="422" spans="1:8" ht="15.75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-28232</v>
      </c>
    </row>
    <row r="423" spans="1:8" ht="15.75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-28232</v>
      </c>
    </row>
    <row r="424" spans="1:8" ht="15.75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269</v>
      </c>
    </row>
    <row r="434" spans="1:8" ht="15.75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84927</v>
      </c>
    </row>
    <row r="435" spans="1:8" ht="15.75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84927</v>
      </c>
    </row>
    <row r="438" spans="1:8" ht="15.75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105295</v>
      </c>
    </row>
    <row r="463" spans="1:8" ht="15.75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23853</v>
      </c>
    </row>
    <row r="464" spans="1:8" ht="15.75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65900</v>
      </c>
    </row>
    <row r="466" spans="1:8" ht="15.75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28157</v>
      </c>
    </row>
    <row r="469" spans="1:8" ht="15.75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223205</v>
      </c>
    </row>
    <row r="470" spans="1:8" ht="15.75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19179</v>
      </c>
    </row>
    <row r="473" spans="1:8" ht="15.75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18859</v>
      </c>
    </row>
    <row r="474" spans="1:8" ht="15.75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38038</v>
      </c>
    </row>
    <row r="477" spans="1:8" ht="15.75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18399</v>
      </c>
    </row>
    <row r="490" spans="1:8" ht="15.75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279642</v>
      </c>
    </row>
    <row r="491" spans="1:8" ht="15.75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8599</v>
      </c>
    </row>
    <row r="493" spans="1:8" ht="15.75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375</v>
      </c>
    </row>
    <row r="494" spans="1:8" ht="15.75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8276</v>
      </c>
    </row>
    <row r="496" spans="1:8" ht="15.75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1563</v>
      </c>
    </row>
    <row r="499" spans="1:8" ht="15.75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18813</v>
      </c>
    </row>
    <row r="500" spans="1:8" ht="15.75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84</v>
      </c>
    </row>
    <row r="503" spans="1:8" ht="15.75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1455</v>
      </c>
    </row>
    <row r="504" spans="1:8" ht="15.75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1539</v>
      </c>
    </row>
    <row r="507" spans="1:8" ht="15.75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20352</v>
      </c>
    </row>
    <row r="521" spans="1:8" ht="15.75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706</v>
      </c>
    </row>
    <row r="523" spans="1:8" ht="15.75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4</v>
      </c>
    </row>
    <row r="524" spans="1:8" ht="15.75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1077</v>
      </c>
    </row>
    <row r="526" spans="1:8" ht="15.75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8</v>
      </c>
    </row>
    <row r="529" spans="1:8" ht="15.75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1795</v>
      </c>
    </row>
    <row r="530" spans="1:8" ht="15.75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1795</v>
      </c>
    </row>
    <row r="551" spans="1:8" ht="15.75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113188</v>
      </c>
    </row>
    <row r="553" spans="1:8" ht="15.75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24224</v>
      </c>
    </row>
    <row r="554" spans="1:8" ht="15.75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73099</v>
      </c>
    </row>
    <row r="556" spans="1:8" ht="15.75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29712</v>
      </c>
    </row>
    <row r="559" spans="1:8" ht="15.75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240223</v>
      </c>
    </row>
    <row r="560" spans="1:8" ht="15.75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19263</v>
      </c>
    </row>
    <row r="563" spans="1:8" ht="15.75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20314</v>
      </c>
    </row>
    <row r="564" spans="1:8" ht="15.75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39577</v>
      </c>
    </row>
    <row r="567" spans="1:8" ht="15.75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18399</v>
      </c>
    </row>
    <row r="580" spans="1:8" ht="15.75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298199</v>
      </c>
    </row>
    <row r="581" spans="1:8" ht="15.75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113188</v>
      </c>
    </row>
    <row r="643" spans="1:8" ht="15.75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24224</v>
      </c>
    </row>
    <row r="644" spans="1:8" ht="15.75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73099</v>
      </c>
    </row>
    <row r="646" spans="1:8" ht="15.75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29712</v>
      </c>
    </row>
    <row r="649" spans="1:8" ht="15.75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240223</v>
      </c>
    </row>
    <row r="650" spans="1:8" ht="15.75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19263</v>
      </c>
    </row>
    <row r="653" spans="1:8" ht="15.7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20314</v>
      </c>
    </row>
    <row r="654" spans="1:8" ht="15.75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39577</v>
      </c>
    </row>
    <row r="657" spans="1:8" ht="15.75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18399</v>
      </c>
    </row>
    <row r="670" spans="1:8" ht="15.75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298199</v>
      </c>
    </row>
    <row r="671" spans="1:8" ht="15.75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40499</v>
      </c>
    </row>
    <row r="673" spans="1:8" ht="15.75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10828</v>
      </c>
    </row>
    <row r="674" spans="1:8" ht="15.75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37739</v>
      </c>
    </row>
    <row r="676" spans="1:8" ht="15.75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15060</v>
      </c>
    </row>
    <row r="679" spans="1:8" ht="15.75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104126</v>
      </c>
    </row>
    <row r="680" spans="1:8" ht="15.75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10365</v>
      </c>
    </row>
    <row r="683" spans="1:8" ht="15.75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14459</v>
      </c>
    </row>
    <row r="684" spans="1:8" ht="15.75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24824</v>
      </c>
    </row>
    <row r="687" spans="1:8" ht="15.75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128950</v>
      </c>
    </row>
    <row r="701" spans="1:8" ht="15.75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7054</v>
      </c>
    </row>
    <row r="703" spans="1:8" ht="15.75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2002</v>
      </c>
    </row>
    <row r="704" spans="1:8" ht="15.75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4461</v>
      </c>
    </row>
    <row r="706" spans="1:8" ht="15.75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1411</v>
      </c>
    </row>
    <row r="709" spans="1:8" ht="15.75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14928</v>
      </c>
    </row>
    <row r="710" spans="1:8" ht="15.75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473</v>
      </c>
    </row>
    <row r="713" spans="1:8" ht="15.75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963</v>
      </c>
    </row>
    <row r="714" spans="1:8" ht="15.75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1436</v>
      </c>
    </row>
    <row r="717" spans="1:8" ht="15.7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16364</v>
      </c>
    </row>
    <row r="731" spans="1:8" ht="15.75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472</v>
      </c>
    </row>
    <row r="733" spans="1:8" ht="15.75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3</v>
      </c>
    </row>
    <row r="734" spans="1:8" ht="15.75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995</v>
      </c>
    </row>
    <row r="736" spans="1:8" ht="15.75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8</v>
      </c>
    </row>
    <row r="739" spans="1:8" ht="15.75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1478</v>
      </c>
    </row>
    <row r="740" spans="1:8" ht="15.75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1478</v>
      </c>
    </row>
    <row r="761" spans="1:8" ht="15.75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47081</v>
      </c>
    </row>
    <row r="763" spans="1:8" ht="15.75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12827</v>
      </c>
    </row>
    <row r="764" spans="1:8" ht="15.75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41205</v>
      </c>
    </row>
    <row r="766" spans="1:8" ht="15.75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16463</v>
      </c>
    </row>
    <row r="769" spans="1:8" ht="15.75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117576</v>
      </c>
    </row>
    <row r="770" spans="1:8" ht="15.75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10838</v>
      </c>
    </row>
    <row r="773" spans="1:8" ht="15.75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15422</v>
      </c>
    </row>
    <row r="774" spans="1:8" ht="15.75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26260</v>
      </c>
    </row>
    <row r="777" spans="1:8" ht="15.75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143836</v>
      </c>
    </row>
    <row r="791" spans="1:8" ht="15.75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47081</v>
      </c>
    </row>
    <row r="853" spans="1:8" ht="15.75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12827</v>
      </c>
    </row>
    <row r="854" spans="1:8" ht="15.75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41205</v>
      </c>
    </row>
    <row r="856" spans="1:8" ht="15.75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16463</v>
      </c>
    </row>
    <row r="859" spans="1:8" ht="15.75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117576</v>
      </c>
    </row>
    <row r="860" spans="1:8" ht="15.75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10838</v>
      </c>
    </row>
    <row r="863" spans="1:8" ht="15.75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15422</v>
      </c>
    </row>
    <row r="864" spans="1:8" ht="15.75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26260</v>
      </c>
    </row>
    <row r="867" spans="1:8" ht="15.75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143836</v>
      </c>
    </row>
    <row r="881" spans="1:8" ht="15.75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66107</v>
      </c>
    </row>
    <row r="883" spans="1:8" ht="15.75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11397</v>
      </c>
    </row>
    <row r="884" spans="1:8" ht="15.75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31894</v>
      </c>
    </row>
    <row r="886" spans="1:8" ht="15.75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13249</v>
      </c>
    </row>
    <row r="889" spans="1:8" ht="15.75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122647</v>
      </c>
    </row>
    <row r="890" spans="1:8" ht="15.75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8425</v>
      </c>
    </row>
    <row r="893" spans="1:8" ht="15.75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4892</v>
      </c>
    </row>
    <row r="894" spans="1:8" ht="15.75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13317</v>
      </c>
    </row>
    <row r="897" spans="1:8" ht="15.75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18399</v>
      </c>
    </row>
    <row r="910" spans="1:8" ht="15.75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154363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1004</v>
      </c>
    </row>
    <row r="919" spans="1:8" ht="15.75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1004</v>
      </c>
    </row>
    <row r="921" spans="1:8" ht="15.75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1004</v>
      </c>
    </row>
    <row r="922" spans="1:8" ht="15.75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780</v>
      </c>
    </row>
    <row r="923" spans="1:8" ht="15.75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21032</v>
      </c>
    </row>
    <row r="924" spans="1:8" ht="15.75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19612</v>
      </c>
    </row>
    <row r="925" spans="1:8" ht="15.75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1420</v>
      </c>
    </row>
    <row r="926" spans="1:8" ht="15.75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40472</v>
      </c>
    </row>
    <row r="928" spans="1:8" ht="15.75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629</v>
      </c>
    </row>
    <row r="933" spans="1:8" ht="15.75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295</v>
      </c>
    </row>
    <row r="935" spans="1:8" ht="15.75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334</v>
      </c>
    </row>
    <row r="937" spans="1:8" ht="15.75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4113</v>
      </c>
    </row>
    <row r="938" spans="1:8" ht="15.75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4113</v>
      </c>
    </row>
    <row r="942" spans="1:8" ht="15.75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66246</v>
      </c>
    </row>
    <row r="943" spans="1:8" ht="15.75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68030</v>
      </c>
    </row>
    <row r="944" spans="1:8" ht="15.75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21032</v>
      </c>
    </row>
    <row r="956" spans="1:8" ht="15.75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19612</v>
      </c>
    </row>
    <row r="957" spans="1:8" ht="15.75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1420</v>
      </c>
    </row>
    <row r="958" spans="1:8" ht="15.75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40472</v>
      </c>
    </row>
    <row r="960" spans="1:8" ht="15.75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629</v>
      </c>
    </row>
    <row r="965" spans="1:8" ht="15.75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295</v>
      </c>
    </row>
    <row r="967" spans="1:8" ht="15.75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334</v>
      </c>
    </row>
    <row r="969" spans="1:8" ht="15.75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4113</v>
      </c>
    </row>
    <row r="970" spans="1:8" ht="15.75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4113</v>
      </c>
    </row>
    <row r="974" spans="1:8" ht="15.75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66246</v>
      </c>
    </row>
    <row r="975" spans="1:8" ht="15.75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66246</v>
      </c>
    </row>
    <row r="976" spans="1:8" ht="15.7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1004</v>
      </c>
    </row>
    <row r="983" spans="1:8" ht="15.75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1004</v>
      </c>
    </row>
    <row r="985" spans="1:8" ht="15.75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1004</v>
      </c>
    </row>
    <row r="986" spans="1:8" ht="15.75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780</v>
      </c>
    </row>
    <row r="987" spans="1:8" ht="15.75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1784</v>
      </c>
    </row>
    <row r="1008" spans="1:8" ht="15.75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4368</v>
      </c>
    </row>
    <row r="1013" spans="1:8" ht="15.75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4368</v>
      </c>
    </row>
    <row r="1016" spans="1:8" ht="15.75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91894</v>
      </c>
    </row>
    <row r="1021" spans="1:8" ht="15.75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90089</v>
      </c>
    </row>
    <row r="1022" spans="1:8" ht="15.75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96262</v>
      </c>
    </row>
    <row r="1023" spans="1:8" ht="15.75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902</v>
      </c>
    </row>
    <row r="1024" spans="1:8" ht="15.75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618</v>
      </c>
    </row>
    <row r="1025" spans="1:8" ht="15.75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618</v>
      </c>
    </row>
    <row r="1026" spans="1:8" ht="15.75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36640</v>
      </c>
    </row>
    <row r="1039" spans="1:8" ht="15.75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23115</v>
      </c>
    </row>
    <row r="1041" spans="1:8" ht="15.75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8257</v>
      </c>
    </row>
    <row r="1043" spans="1:8" ht="15.75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2608</v>
      </c>
    </row>
    <row r="1044" spans="1:8" ht="15.75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130</v>
      </c>
    </row>
    <row r="1045" spans="1:8" ht="15.75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1054</v>
      </c>
    </row>
    <row r="1046" spans="1:8" ht="15.75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1424</v>
      </c>
    </row>
    <row r="1047" spans="1:8" ht="15.75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2660</v>
      </c>
    </row>
    <row r="1048" spans="1:8" ht="15.75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41474</v>
      </c>
    </row>
    <row r="1049" spans="1:8" ht="15.75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78732</v>
      </c>
    </row>
    <row r="1050" spans="1:8" ht="15.75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175896</v>
      </c>
    </row>
    <row r="1051" spans="1:8" ht="15.75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1919</v>
      </c>
    </row>
    <row r="1056" spans="1:8" ht="15.75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1919</v>
      </c>
    </row>
    <row r="1059" spans="1:8" ht="15.75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23270</v>
      </c>
    </row>
    <row r="1064" spans="1:8" ht="15.75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22718</v>
      </c>
    </row>
    <row r="1065" spans="1:8" ht="15.75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25189</v>
      </c>
    </row>
    <row r="1066" spans="1:8" ht="15.75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618</v>
      </c>
    </row>
    <row r="1068" spans="1:8" ht="15.75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618</v>
      </c>
    </row>
    <row r="1069" spans="1:8" ht="15.75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36640</v>
      </c>
    </row>
    <row r="1082" spans="1:8" ht="15.75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23115</v>
      </c>
    </row>
    <row r="1084" spans="1:8" ht="15.75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8257</v>
      </c>
    </row>
    <row r="1086" spans="1:8" ht="15.75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2608</v>
      </c>
    </row>
    <row r="1087" spans="1:8" ht="15.75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130</v>
      </c>
    </row>
    <row r="1088" spans="1:8" ht="15.75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1054</v>
      </c>
    </row>
    <row r="1089" spans="1:8" ht="15.75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1424</v>
      </c>
    </row>
    <row r="1090" spans="1:8" ht="15.75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2660</v>
      </c>
    </row>
    <row r="1091" spans="1:8" ht="15.75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41474</v>
      </c>
    </row>
    <row r="1092" spans="1:8" ht="15.75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78732</v>
      </c>
    </row>
    <row r="1093" spans="1:8" ht="15.75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103921</v>
      </c>
    </row>
    <row r="1094" spans="1:8" ht="15.75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2449</v>
      </c>
    </row>
    <row r="1099" spans="1:8" ht="15.75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2449</v>
      </c>
    </row>
    <row r="1102" spans="1:8" ht="15.75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68624</v>
      </c>
    </row>
    <row r="1107" spans="1:8" ht="15.75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67371</v>
      </c>
    </row>
    <row r="1108" spans="1:8" ht="15.75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71073</v>
      </c>
    </row>
    <row r="1109" spans="1:8" ht="15.75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902</v>
      </c>
    </row>
    <row r="1110" spans="1:8" ht="15.75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71975</v>
      </c>
    </row>
    <row r="1137" spans="1:8" ht="15.75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59" activeCellId="1" sqref="G45 G5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8">
        <v>5378</v>
      </c>
    </row>
    <row r="13" spans="1:8" ht="15.75">
      <c r="A13" s="84" t="s">
        <v>27</v>
      </c>
      <c r="B13" s="86" t="s">
        <v>28</v>
      </c>
      <c r="C13" s="188">
        <v>66107</v>
      </c>
      <c r="D13" s="187">
        <v>64796</v>
      </c>
      <c r="E13" s="84" t="s">
        <v>821</v>
      </c>
      <c r="F13" s="87" t="s">
        <v>29</v>
      </c>
      <c r="G13" s="188">
        <v>5378</v>
      </c>
      <c r="H13" s="188">
        <v>5378</v>
      </c>
    </row>
    <row r="14" spans="1:8" ht="15.75">
      <c r="A14" s="84" t="s">
        <v>30</v>
      </c>
      <c r="B14" s="86" t="s">
        <v>31</v>
      </c>
      <c r="C14" s="188">
        <v>11397</v>
      </c>
      <c r="D14" s="187">
        <v>13025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31894</v>
      </c>
      <c r="D16" s="187">
        <v>28161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5378</v>
      </c>
      <c r="H18" s="579">
        <f>H12+H15+H16+H17</f>
        <v>5378</v>
      </c>
    </row>
    <row r="19" spans="1:8" ht="15.75">
      <c r="A19" s="84" t="s">
        <v>49</v>
      </c>
      <c r="B19" s="86" t="s">
        <v>50</v>
      </c>
      <c r="C19" s="188">
        <v>13249</v>
      </c>
      <c r="D19" s="187">
        <f>5263+7834</f>
        <v>13097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122647</v>
      </c>
      <c r="D20" s="567">
        <f>SUM(D12:D19)</f>
        <v>119079</v>
      </c>
      <c r="E20" s="84" t="s">
        <v>54</v>
      </c>
      <c r="F20" s="87" t="s">
        <v>55</v>
      </c>
      <c r="G20" s="188">
        <v>19565</v>
      </c>
      <c r="H20" s="188">
        <v>19565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-940</v>
      </c>
      <c r="H22" s="583">
        <f>SUM(H23:H25)</f>
        <v>-1209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538</v>
      </c>
      <c r="H23" s="187">
        <v>538</v>
      </c>
    </row>
    <row r="24" spans="1:13" ht="15.75">
      <c r="A24" s="84" t="s">
        <v>67</v>
      </c>
      <c r="B24" s="86" t="s">
        <v>68</v>
      </c>
      <c r="C24" s="188">
        <v>8425</v>
      </c>
      <c r="D24" s="187">
        <v>8814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4892</v>
      </c>
      <c r="D25" s="187">
        <v>4400</v>
      </c>
      <c r="E25" s="84" t="s">
        <v>73</v>
      </c>
      <c r="F25" s="87" t="s">
        <v>74</v>
      </c>
      <c r="G25" s="188">
        <v>-1478</v>
      </c>
      <c r="H25" s="187">
        <v>-1747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18625</v>
      </c>
      <c r="H26" s="567">
        <f>H20+H21+H22</f>
        <v>18356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13317</v>
      </c>
      <c r="D28" s="567">
        <f>SUM(D24:D27)</f>
        <v>13214</v>
      </c>
      <c r="E28" s="193" t="s">
        <v>84</v>
      </c>
      <c r="F28" s="87" t="s">
        <v>85</v>
      </c>
      <c r="G28" s="564">
        <f>SUM(G29:G31)</f>
        <v>42620</v>
      </c>
      <c r="H28" s="565">
        <f>SUM(H29:H31)</f>
        <v>36154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42620</v>
      </c>
      <c r="H29" s="187">
        <v>36154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18399</v>
      </c>
      <c r="D31" s="187">
        <v>18399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18304</v>
      </c>
      <c r="H32" s="188">
        <v>34698</v>
      </c>
      <c r="M32" s="92"/>
    </row>
    <row r="33" spans="1:8" ht="15.75">
      <c r="A33" s="469" t="s">
        <v>99</v>
      </c>
      <c r="B33" s="91" t="s">
        <v>100</v>
      </c>
      <c r="C33" s="566">
        <f>C31+C32</f>
        <v>18399</v>
      </c>
      <c r="D33" s="567">
        <f>D31+D32</f>
        <v>18399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60924</v>
      </c>
      <c r="H34" s="567">
        <f>H28+H32+H33</f>
        <v>70852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84927</v>
      </c>
      <c r="H37" s="569">
        <f>H26+H18+H34</f>
        <v>94586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69919</v>
      </c>
      <c r="H45" s="187">
        <f>63874+5459</f>
        <v>69333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1154</v>
      </c>
      <c r="H49" s="187">
        <v>1552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71073</v>
      </c>
      <c r="H50" s="565">
        <f>SUM(H44:H49)</f>
        <v>70885</v>
      </c>
    </row>
    <row r="51" spans="1:8" ht="15.75">
      <c r="A51" s="84" t="s">
        <v>79</v>
      </c>
      <c r="B51" s="86" t="s">
        <v>155</v>
      </c>
      <c r="C51" s="188">
        <v>1004</v>
      </c>
      <c r="D51" s="187">
        <v>2216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1004</v>
      </c>
      <c r="D52" s="567">
        <f>SUM(D48:D51)</f>
        <v>2216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902</v>
      </c>
      <c r="H54" s="187">
        <v>902</v>
      </c>
    </row>
    <row r="55" spans="1:8" ht="15.75">
      <c r="A55" s="94" t="s">
        <v>166</v>
      </c>
      <c r="B55" s="90" t="s">
        <v>167</v>
      </c>
      <c r="C55" s="465">
        <v>780</v>
      </c>
      <c r="D55" s="466">
        <v>780</v>
      </c>
      <c r="E55" s="84" t="s">
        <v>168</v>
      </c>
      <c r="F55" s="89" t="s">
        <v>169</v>
      </c>
      <c r="G55" s="188"/>
      <c r="H55" s="188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156147</v>
      </c>
      <c r="D56" s="571">
        <f>D20+D21+D22+D28+D33+D46+D52+D54+D55</f>
        <v>153688</v>
      </c>
      <c r="E56" s="94" t="s">
        <v>825</v>
      </c>
      <c r="F56" s="93" t="s">
        <v>172</v>
      </c>
      <c r="G56" s="568">
        <f>G50+G52+G53+G54+G55</f>
        <v>71975</v>
      </c>
      <c r="H56" s="569">
        <f>H50+H52+H53+H54+H55</f>
        <v>71787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1508</v>
      </c>
      <c r="D59" s="187">
        <v>2033</v>
      </c>
      <c r="E59" s="192" t="s">
        <v>180</v>
      </c>
      <c r="F59" s="473" t="s">
        <v>181</v>
      </c>
      <c r="G59" s="188">
        <v>25189</v>
      </c>
      <c r="H59" s="187">
        <v>24599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37258</v>
      </c>
      <c r="H61" s="565">
        <f>SUM(H62:H68)</f>
        <v>44631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618</v>
      </c>
      <c r="H62" s="187">
        <v>354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23115</v>
      </c>
      <c r="H64" s="187">
        <f>30511-354</f>
        <v>30157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1508</v>
      </c>
      <c r="D65" s="567">
        <f>SUM(D59:D64)</f>
        <v>2033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8257</v>
      </c>
      <c r="H66" s="187">
        <v>8186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2660</v>
      </c>
      <c r="H67" s="187">
        <v>2505</v>
      </c>
    </row>
    <row r="68" spans="1:8" ht="15.75">
      <c r="A68" s="84" t="s">
        <v>206</v>
      </c>
      <c r="B68" s="86" t="s">
        <v>207</v>
      </c>
      <c r="C68" s="188">
        <v>21032</v>
      </c>
      <c r="D68" s="187">
        <v>932</v>
      </c>
      <c r="E68" s="84" t="s">
        <v>212</v>
      </c>
      <c r="F68" s="87" t="s">
        <v>213</v>
      </c>
      <c r="G68" s="188">
        <v>2608</v>
      </c>
      <c r="H68" s="187">
        <v>3429</v>
      </c>
    </row>
    <row r="69" spans="1:8" ht="15.75">
      <c r="A69" s="84" t="s">
        <v>210</v>
      </c>
      <c r="B69" s="86" t="s">
        <v>211</v>
      </c>
      <c r="C69" s="188">
        <v>40472</v>
      </c>
      <c r="D69" s="187">
        <f>39391-932</f>
        <v>38459</v>
      </c>
      <c r="E69" s="192" t="s">
        <v>79</v>
      </c>
      <c r="F69" s="87" t="s">
        <v>216</v>
      </c>
      <c r="G69" s="188">
        <v>41474</v>
      </c>
      <c r="H69" s="187">
        <f>17873+430</f>
        <v>18303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103921</v>
      </c>
      <c r="H71" s="567">
        <f>H59+H60+H61+H69+H70</f>
        <v>87533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629</v>
      </c>
      <c r="D73" s="187">
        <v>746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4113</v>
      </c>
      <c r="D75" s="187">
        <v>2993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66246</v>
      </c>
      <c r="D76" s="567">
        <f>SUM(D68:D75)</f>
        <v>43130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103921</v>
      </c>
      <c r="H79" s="569">
        <f>H71+H73+H75+H77</f>
        <v>87533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34</v>
      </c>
      <c r="D88" s="187">
        <v>65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36888</v>
      </c>
      <c r="D89" s="187">
        <f>45562+9428</f>
        <v>54990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36922</v>
      </c>
      <c r="D92" s="567">
        <f>SUM(D88:D91)</f>
        <v>55055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104676</v>
      </c>
      <c r="D94" s="571">
        <f>D65+D76+D85+D92+D93</f>
        <v>100218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260823</v>
      </c>
      <c r="D95" s="573">
        <f>D94+D56</f>
        <v>253906</v>
      </c>
      <c r="E95" s="220" t="s">
        <v>915</v>
      </c>
      <c r="F95" s="476" t="s">
        <v>268</v>
      </c>
      <c r="G95" s="572">
        <f>G37+G40+G56+G79</f>
        <v>260823</v>
      </c>
      <c r="H95" s="573">
        <f>H37+H40+H56+H79</f>
        <v>253906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45140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Стефка Левиджова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6" sqref="C15:C1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9391</v>
      </c>
      <c r="D12" s="307">
        <v>8778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124929</v>
      </c>
      <c r="D13" s="307">
        <v>96271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16364</v>
      </c>
      <c r="D14" s="307">
        <v>14903</v>
      </c>
      <c r="E14" s="236" t="s">
        <v>285</v>
      </c>
      <c r="F14" s="231" t="s">
        <v>286</v>
      </c>
      <c r="G14" s="307">
        <v>220168</v>
      </c>
      <c r="H14" s="307">
        <v>177261</v>
      </c>
    </row>
    <row r="15" spans="1:8" ht="15.75">
      <c r="A15" s="185" t="s">
        <v>287</v>
      </c>
      <c r="B15" s="181" t="s">
        <v>288</v>
      </c>
      <c r="C15" s="307">
        <v>39482</v>
      </c>
      <c r="D15" s="307">
        <v>31103</v>
      </c>
      <c r="E15" s="236" t="s">
        <v>79</v>
      </c>
      <c r="F15" s="231" t="s">
        <v>289</v>
      </c>
      <c r="G15" s="307">
        <v>3355</v>
      </c>
      <c r="H15" s="307">
        <v>3325</v>
      </c>
    </row>
    <row r="16" spans="1:8" ht="15.75">
      <c r="A16" s="185" t="s">
        <v>290</v>
      </c>
      <c r="B16" s="181" t="s">
        <v>291</v>
      </c>
      <c r="C16" s="307">
        <v>8512</v>
      </c>
      <c r="D16" s="307">
        <v>7555</v>
      </c>
      <c r="E16" s="227" t="s">
        <v>52</v>
      </c>
      <c r="F16" s="255" t="s">
        <v>292</v>
      </c>
      <c r="G16" s="597">
        <f>SUM(G12:G15)</f>
        <v>223523</v>
      </c>
      <c r="H16" s="598">
        <f>SUM(H12:H15)</f>
        <v>180586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>
        <v>9</v>
      </c>
    </row>
    <row r="19" spans="1:8" ht="15.75">
      <c r="A19" s="185" t="s">
        <v>299</v>
      </c>
      <c r="B19" s="181" t="s">
        <v>300</v>
      </c>
      <c r="C19" s="307">
        <v>3217</v>
      </c>
      <c r="D19" s="307">
        <v>2375</v>
      </c>
      <c r="E19" s="185" t="s">
        <v>301</v>
      </c>
      <c r="F19" s="228" t="s">
        <v>302</v>
      </c>
      <c r="G19" s="307"/>
      <c r="H19" s="308">
        <v>9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201895</v>
      </c>
      <c r="D22" s="598">
        <f>SUM(D12:D18)+D19</f>
        <v>160985</v>
      </c>
      <c r="E22" s="185" t="s">
        <v>309</v>
      </c>
      <c r="F22" s="228" t="s">
        <v>310</v>
      </c>
      <c r="G22" s="307">
        <v>127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993</v>
      </c>
      <c r="D25" s="307">
        <v>684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>
        <v>165</v>
      </c>
      <c r="E27" s="227" t="s">
        <v>104</v>
      </c>
      <c r="F27" s="229" t="s">
        <v>326</v>
      </c>
      <c r="G27" s="597">
        <f>SUM(G22:G26)</f>
        <v>127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24</v>
      </c>
      <c r="D28" s="307">
        <v>37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1017</v>
      </c>
      <c r="D29" s="598">
        <f>SUM(D25:D28)</f>
        <v>886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202912</v>
      </c>
      <c r="D31" s="604">
        <f>D29+D22</f>
        <v>161871</v>
      </c>
      <c r="E31" s="242" t="s">
        <v>800</v>
      </c>
      <c r="F31" s="257" t="s">
        <v>331</v>
      </c>
      <c r="G31" s="244">
        <f>G16+G18+G27</f>
        <v>223650</v>
      </c>
      <c r="H31" s="245">
        <f>H16+H18+H27</f>
        <v>180595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20738</v>
      </c>
      <c r="D33" s="235">
        <f>IF((H31-D31)&gt;0,H31-D31,0)</f>
        <v>18724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202912</v>
      </c>
      <c r="D36" s="606">
        <f>D31-D34+D35</f>
        <v>161871</v>
      </c>
      <c r="E36" s="253" t="s">
        <v>346</v>
      </c>
      <c r="F36" s="247" t="s">
        <v>347</v>
      </c>
      <c r="G36" s="258">
        <f>G35-G34+G31</f>
        <v>223650</v>
      </c>
      <c r="H36" s="259">
        <f>H35-H34+H31</f>
        <v>180595</v>
      </c>
    </row>
    <row r="37" spans="1:8" ht="15.75">
      <c r="A37" s="252" t="s">
        <v>348</v>
      </c>
      <c r="B37" s="222" t="s">
        <v>349</v>
      </c>
      <c r="C37" s="603">
        <f>IF((G36-C36)&gt;0,G36-C36,0)</f>
        <v>20738</v>
      </c>
      <c r="D37" s="604">
        <f>IF((H36-D36)&gt;0,H36-D36,0)</f>
        <v>18724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2434</v>
      </c>
      <c r="D38" s="598">
        <f>D39+D40+D41</f>
        <v>2303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2434</v>
      </c>
      <c r="D39" s="307">
        <v>2303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18304</v>
      </c>
      <c r="D42" s="235">
        <f>+IF((H36-D36-D38)&gt;0,H36-D36-D38,0)</f>
        <v>16421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18304</v>
      </c>
      <c r="D44" s="259">
        <f>IF(H42=0,IF(D42-D43&gt;0,D42-D43+H43,0),IF(H42-H43&lt;0,H43-H42+D42,0))</f>
        <v>16421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223650</v>
      </c>
      <c r="D45" s="600">
        <f>D36+D38+D42</f>
        <v>180595</v>
      </c>
      <c r="E45" s="261" t="s">
        <v>373</v>
      </c>
      <c r="F45" s="263" t="s">
        <v>374</v>
      </c>
      <c r="G45" s="599">
        <f>G42+G36</f>
        <v>223650</v>
      </c>
      <c r="H45" s="600">
        <f>H42+H36</f>
        <v>180595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45140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Стефка Левиджова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0" zoomScaleNormal="80" zoomScaleSheetLayoutView="80" zoomScalePageLayoutView="0" workbookViewId="0" topLeftCell="A19">
      <selection activeCell="C33" sqref="C3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"СПИДИ"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131371780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210673</v>
      </c>
      <c r="D11" s="188">
        <v>210854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-144661</v>
      </c>
      <c r="D12" s="188">
        <v>-141390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-44729</v>
      </c>
      <c r="D14" s="188">
        <v>-42541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-8992</v>
      </c>
      <c r="D15" s="188">
        <v>-10127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-2628</v>
      </c>
      <c r="D16" s="188">
        <v>-3814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-241</v>
      </c>
      <c r="D19" s="188">
        <v>-102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-1478</v>
      </c>
      <c r="D20" s="188">
        <v>-4771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7944</v>
      </c>
      <c r="D21" s="628">
        <f>SUM(D11:D20)</f>
        <v>8109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-3869</v>
      </c>
      <c r="D23" s="188">
        <v>-4526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210</v>
      </c>
      <c r="D24" s="188">
        <v>43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-19558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69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-587</v>
      </c>
      <c r="D28" s="188">
        <v>-587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4395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-19340</v>
      </c>
      <c r="D33" s="628">
        <f>SUM(D23:D32)</f>
        <v>-5070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>
        <v>-278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-6035-671</f>
        <v>-6706</v>
      </c>
      <c r="D39" s="188">
        <v>-6219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-31</v>
      </c>
      <c r="D40" s="188">
        <v>-128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-6737</v>
      </c>
      <c r="D43" s="630">
        <f>SUM(D35:D42)</f>
        <v>-6625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-18133</v>
      </c>
      <c r="D44" s="298">
        <f>D43+D33+D21</f>
        <v>-3586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55055</v>
      </c>
      <c r="D45" s="300">
        <v>42844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36922</v>
      </c>
      <c r="D46" s="302">
        <f>D45+D44</f>
        <v>39258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45140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Стефка Левиджова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B5">
      <selection activeCell="I34" sqref="I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5378</v>
      </c>
      <c r="D13" s="553">
        <f>'1-Баланс'!H20</f>
        <v>19565</v>
      </c>
      <c r="E13" s="553">
        <f>'1-Баланс'!H21</f>
        <v>0</v>
      </c>
      <c r="F13" s="553">
        <f>'1-Баланс'!H23</f>
        <v>538</v>
      </c>
      <c r="G13" s="553">
        <f>'1-Баланс'!H24</f>
        <v>0</v>
      </c>
      <c r="H13" s="554">
        <v>-1747</v>
      </c>
      <c r="I13" s="553">
        <f>'1-Баланс'!H29+'1-Баланс'!H32</f>
        <v>70852</v>
      </c>
      <c r="J13" s="553">
        <f>'1-Баланс'!H30+'1-Баланс'!H33</f>
        <v>0</v>
      </c>
      <c r="K13" s="554"/>
      <c r="L13" s="553">
        <f>SUM(C13:K13)</f>
        <v>94586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5378</v>
      </c>
      <c r="D17" s="622">
        <f aca="true" t="shared" si="2" ref="D17:M17">D13+D14</f>
        <v>19565</v>
      </c>
      <c r="E17" s="622">
        <f t="shared" si="2"/>
        <v>0</v>
      </c>
      <c r="F17" s="622">
        <f t="shared" si="2"/>
        <v>538</v>
      </c>
      <c r="G17" s="622">
        <f t="shared" si="2"/>
        <v>0</v>
      </c>
      <c r="H17" s="622">
        <f t="shared" si="2"/>
        <v>-1747</v>
      </c>
      <c r="I17" s="622">
        <f t="shared" si="2"/>
        <v>70852</v>
      </c>
      <c r="J17" s="622">
        <f t="shared" si="2"/>
        <v>0</v>
      </c>
      <c r="K17" s="622">
        <f t="shared" si="2"/>
        <v>0</v>
      </c>
      <c r="L17" s="553">
        <f t="shared" si="1"/>
        <v>94586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18304</v>
      </c>
      <c r="J18" s="553">
        <f>+'1-Баланс'!G33</f>
        <v>0</v>
      </c>
      <c r="K18" s="554"/>
      <c r="L18" s="553">
        <f t="shared" si="1"/>
        <v>18304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-28232</v>
      </c>
      <c r="J19" s="159">
        <f>J20+J21</f>
        <v>0</v>
      </c>
      <c r="K19" s="159">
        <f t="shared" si="3"/>
        <v>0</v>
      </c>
      <c r="L19" s="553">
        <f t="shared" si="1"/>
        <v>-28232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-28232</v>
      </c>
      <c r="J20" s="307"/>
      <c r="K20" s="307"/>
      <c r="L20" s="553">
        <f>SUM(C20:K20)</f>
        <v>-28232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269</v>
      </c>
      <c r="I30" s="307"/>
      <c r="J30" s="307"/>
      <c r="K30" s="307"/>
      <c r="L30" s="553">
        <f t="shared" si="1"/>
        <v>269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5378</v>
      </c>
      <c r="D31" s="622">
        <f aca="true" t="shared" si="6" ref="D31:M31">D19+D22+D23+D26+D30+D29+D17+D18</f>
        <v>19565</v>
      </c>
      <c r="E31" s="622">
        <f t="shared" si="6"/>
        <v>0</v>
      </c>
      <c r="F31" s="622">
        <f t="shared" si="6"/>
        <v>538</v>
      </c>
      <c r="G31" s="622">
        <f t="shared" si="6"/>
        <v>0</v>
      </c>
      <c r="H31" s="622">
        <f t="shared" si="6"/>
        <v>-1478</v>
      </c>
      <c r="I31" s="622">
        <f t="shared" si="6"/>
        <v>60924</v>
      </c>
      <c r="J31" s="622">
        <f t="shared" si="6"/>
        <v>0</v>
      </c>
      <c r="K31" s="622">
        <f t="shared" si="6"/>
        <v>0</v>
      </c>
      <c r="L31" s="553">
        <f t="shared" si="1"/>
        <v>84927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5378</v>
      </c>
      <c r="D34" s="556">
        <f t="shared" si="7"/>
        <v>19565</v>
      </c>
      <c r="E34" s="556">
        <f t="shared" si="7"/>
        <v>0</v>
      </c>
      <c r="F34" s="556">
        <f t="shared" si="7"/>
        <v>538</v>
      </c>
      <c r="G34" s="556">
        <f t="shared" si="7"/>
        <v>0</v>
      </c>
      <c r="H34" s="556">
        <f t="shared" si="7"/>
        <v>-1478</v>
      </c>
      <c r="I34" s="556">
        <f t="shared" si="7"/>
        <v>60924</v>
      </c>
      <c r="J34" s="556">
        <f t="shared" si="7"/>
        <v>0</v>
      </c>
      <c r="K34" s="556">
        <f t="shared" si="7"/>
        <v>0</v>
      </c>
      <c r="L34" s="620">
        <f t="shared" si="1"/>
        <v>84927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45140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Стефка Левиджова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0">
      <selection activeCell="E24" sqref="E2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105295</v>
      </c>
      <c r="E12" s="319">
        <v>8599</v>
      </c>
      <c r="F12" s="319">
        <v>706</v>
      </c>
      <c r="G12" s="320">
        <f aca="true" t="shared" si="2" ref="G12:G41">D12+E12-F12</f>
        <v>113188</v>
      </c>
      <c r="H12" s="319"/>
      <c r="I12" s="319"/>
      <c r="J12" s="320">
        <f aca="true" t="shared" si="3" ref="J12:J41">G12+H12-I12</f>
        <v>113188</v>
      </c>
      <c r="K12" s="319">
        <v>40499</v>
      </c>
      <c r="L12" s="319">
        <v>7054</v>
      </c>
      <c r="M12" s="319">
        <v>472</v>
      </c>
      <c r="N12" s="320">
        <f aca="true" t="shared" si="4" ref="N12:N41">K12+L12-M12</f>
        <v>47081</v>
      </c>
      <c r="O12" s="319"/>
      <c r="P12" s="319"/>
      <c r="Q12" s="320">
        <f t="shared" si="0"/>
        <v>47081</v>
      </c>
      <c r="R12" s="331">
        <f t="shared" si="1"/>
        <v>66107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23853</v>
      </c>
      <c r="E13" s="319">
        <v>375</v>
      </c>
      <c r="F13" s="319">
        <v>4</v>
      </c>
      <c r="G13" s="320">
        <f t="shared" si="2"/>
        <v>24224</v>
      </c>
      <c r="H13" s="319"/>
      <c r="I13" s="319"/>
      <c r="J13" s="320">
        <f t="shared" si="3"/>
        <v>24224</v>
      </c>
      <c r="K13" s="319">
        <v>10828</v>
      </c>
      <c r="L13" s="319">
        <v>2002</v>
      </c>
      <c r="M13" s="319">
        <v>3</v>
      </c>
      <c r="N13" s="320">
        <f t="shared" si="4"/>
        <v>12827</v>
      </c>
      <c r="O13" s="319"/>
      <c r="P13" s="319"/>
      <c r="Q13" s="320">
        <f t="shared" si="0"/>
        <v>12827</v>
      </c>
      <c r="R13" s="331">
        <f t="shared" si="1"/>
        <v>11397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65900</v>
      </c>
      <c r="E15" s="319">
        <v>8276</v>
      </c>
      <c r="F15" s="319">
        <v>1077</v>
      </c>
      <c r="G15" s="320">
        <f t="shared" si="2"/>
        <v>73099</v>
      </c>
      <c r="H15" s="319"/>
      <c r="I15" s="319"/>
      <c r="J15" s="320">
        <f t="shared" si="3"/>
        <v>73099</v>
      </c>
      <c r="K15" s="319">
        <v>37739</v>
      </c>
      <c r="L15" s="319">
        <v>4461</v>
      </c>
      <c r="M15" s="319">
        <v>995</v>
      </c>
      <c r="N15" s="320">
        <f t="shared" si="4"/>
        <v>41205</v>
      </c>
      <c r="O15" s="319"/>
      <c r="P15" s="319"/>
      <c r="Q15" s="320">
        <f t="shared" si="0"/>
        <v>41205</v>
      </c>
      <c r="R15" s="331">
        <f t="shared" si="1"/>
        <v>31894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28157</v>
      </c>
      <c r="E18" s="319">
        <f>1574-7-4</f>
        <v>1563</v>
      </c>
      <c r="F18" s="319">
        <v>8</v>
      </c>
      <c r="G18" s="320">
        <f t="shared" si="2"/>
        <v>29712</v>
      </c>
      <c r="H18" s="319"/>
      <c r="I18" s="319"/>
      <c r="J18" s="320">
        <f t="shared" si="3"/>
        <v>29712</v>
      </c>
      <c r="K18" s="319">
        <v>15060</v>
      </c>
      <c r="L18" s="319">
        <f>1415-4</f>
        <v>1411</v>
      </c>
      <c r="M18" s="319">
        <v>8</v>
      </c>
      <c r="N18" s="320">
        <f t="shared" si="4"/>
        <v>16463</v>
      </c>
      <c r="O18" s="319"/>
      <c r="P18" s="319"/>
      <c r="Q18" s="320">
        <f t="shared" si="0"/>
        <v>16463</v>
      </c>
      <c r="R18" s="331">
        <f t="shared" si="1"/>
        <v>13249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223205</v>
      </c>
      <c r="E19" s="321">
        <f>SUM(E11:E18)</f>
        <v>18813</v>
      </c>
      <c r="F19" s="321">
        <f>SUM(F11:F18)</f>
        <v>1795</v>
      </c>
      <c r="G19" s="320">
        <f t="shared" si="2"/>
        <v>240223</v>
      </c>
      <c r="H19" s="321">
        <f>SUM(H11:H18)</f>
        <v>0</v>
      </c>
      <c r="I19" s="321">
        <f>SUM(I11:I18)</f>
        <v>0</v>
      </c>
      <c r="J19" s="320">
        <f t="shared" si="3"/>
        <v>240223</v>
      </c>
      <c r="K19" s="321">
        <f>SUM(K11:K18)</f>
        <v>104126</v>
      </c>
      <c r="L19" s="321">
        <f>SUM(L11:L18)</f>
        <v>14928</v>
      </c>
      <c r="M19" s="321">
        <f>SUM(M11:M18)</f>
        <v>1478</v>
      </c>
      <c r="N19" s="320">
        <f t="shared" si="4"/>
        <v>117576</v>
      </c>
      <c r="O19" s="321">
        <f>SUM(O11:O18)</f>
        <v>0</v>
      </c>
      <c r="P19" s="321">
        <f>SUM(P11:P18)</f>
        <v>0</v>
      </c>
      <c r="Q19" s="320">
        <f t="shared" si="0"/>
        <v>117576</v>
      </c>
      <c r="R19" s="331">
        <f t="shared" si="1"/>
        <v>122647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19179</v>
      </c>
      <c r="E23" s="319">
        <v>84</v>
      </c>
      <c r="F23" s="319"/>
      <c r="G23" s="320">
        <f t="shared" si="2"/>
        <v>19263</v>
      </c>
      <c r="H23" s="319"/>
      <c r="I23" s="319"/>
      <c r="J23" s="320">
        <f t="shared" si="3"/>
        <v>19263</v>
      </c>
      <c r="K23" s="319">
        <v>10365</v>
      </c>
      <c r="L23" s="319">
        <v>473</v>
      </c>
      <c r="M23" s="319"/>
      <c r="N23" s="320">
        <f t="shared" si="4"/>
        <v>10838</v>
      </c>
      <c r="O23" s="319"/>
      <c r="P23" s="319"/>
      <c r="Q23" s="320">
        <f t="shared" si="0"/>
        <v>10838</v>
      </c>
      <c r="R23" s="331">
        <f t="shared" si="1"/>
        <v>8425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18859</v>
      </c>
      <c r="E24" s="319">
        <v>1455</v>
      </c>
      <c r="F24" s="319"/>
      <c r="G24" s="320">
        <f t="shared" si="2"/>
        <v>20314</v>
      </c>
      <c r="H24" s="319"/>
      <c r="I24" s="319"/>
      <c r="J24" s="320">
        <f t="shared" si="3"/>
        <v>20314</v>
      </c>
      <c r="K24" s="319">
        <v>14459</v>
      </c>
      <c r="L24" s="319">
        <v>963</v>
      </c>
      <c r="M24" s="319"/>
      <c r="N24" s="320">
        <f t="shared" si="4"/>
        <v>15422</v>
      </c>
      <c r="O24" s="319"/>
      <c r="P24" s="319"/>
      <c r="Q24" s="320">
        <f t="shared" si="0"/>
        <v>15422</v>
      </c>
      <c r="R24" s="331">
        <f t="shared" si="1"/>
        <v>4892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38038</v>
      </c>
      <c r="E27" s="323">
        <f aca="true" t="shared" si="5" ref="E27:P27">SUM(E23:E26)</f>
        <v>1539</v>
      </c>
      <c r="F27" s="323">
        <f t="shared" si="5"/>
        <v>0</v>
      </c>
      <c r="G27" s="324">
        <f t="shared" si="2"/>
        <v>39577</v>
      </c>
      <c r="H27" s="323">
        <f t="shared" si="5"/>
        <v>0</v>
      </c>
      <c r="I27" s="323">
        <f t="shared" si="5"/>
        <v>0</v>
      </c>
      <c r="J27" s="324">
        <f t="shared" si="3"/>
        <v>39577</v>
      </c>
      <c r="K27" s="323">
        <f t="shared" si="5"/>
        <v>24824</v>
      </c>
      <c r="L27" s="323">
        <f t="shared" si="5"/>
        <v>1436</v>
      </c>
      <c r="M27" s="323">
        <f t="shared" si="5"/>
        <v>0</v>
      </c>
      <c r="N27" s="324">
        <f t="shared" si="4"/>
        <v>26260</v>
      </c>
      <c r="O27" s="323">
        <f t="shared" si="5"/>
        <v>0</v>
      </c>
      <c r="P27" s="323">
        <f t="shared" si="5"/>
        <v>0</v>
      </c>
      <c r="Q27" s="324">
        <f t="shared" si="0"/>
        <v>26260</v>
      </c>
      <c r="R27" s="334">
        <f t="shared" si="1"/>
        <v>13317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18399</v>
      </c>
      <c r="E41" s="319"/>
      <c r="F41" s="319"/>
      <c r="G41" s="320">
        <f t="shared" si="2"/>
        <v>18399</v>
      </c>
      <c r="H41" s="319"/>
      <c r="I41" s="319"/>
      <c r="J41" s="320">
        <f t="shared" si="3"/>
        <v>18399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18399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279642</v>
      </c>
      <c r="E42" s="340">
        <f>E19+E20+E21+E27+E40+E41</f>
        <v>20352</v>
      </c>
      <c r="F42" s="340">
        <f aca="true" t="shared" si="11" ref="F42:R42">F19+F20+F21+F27+F40+F41</f>
        <v>1795</v>
      </c>
      <c r="G42" s="340">
        <f t="shared" si="11"/>
        <v>298199</v>
      </c>
      <c r="H42" s="340">
        <f t="shared" si="11"/>
        <v>0</v>
      </c>
      <c r="I42" s="340">
        <f t="shared" si="11"/>
        <v>0</v>
      </c>
      <c r="J42" s="340">
        <f t="shared" si="11"/>
        <v>298199</v>
      </c>
      <c r="K42" s="340">
        <f t="shared" si="11"/>
        <v>128950</v>
      </c>
      <c r="L42" s="340">
        <f t="shared" si="11"/>
        <v>16364</v>
      </c>
      <c r="M42" s="340">
        <f t="shared" si="11"/>
        <v>1478</v>
      </c>
      <c r="N42" s="340">
        <f t="shared" si="11"/>
        <v>143836</v>
      </c>
      <c r="O42" s="340">
        <f t="shared" si="11"/>
        <v>0</v>
      </c>
      <c r="P42" s="340">
        <f t="shared" si="11"/>
        <v>0</v>
      </c>
      <c r="Q42" s="340">
        <f t="shared" si="11"/>
        <v>143836</v>
      </c>
      <c r="R42" s="341">
        <f t="shared" si="11"/>
        <v>154363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45140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Стефка Левиджова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6">
      <selection activeCell="C66" activeCellId="1" sqref="C61 C6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1004</v>
      </c>
      <c r="D18" s="353">
        <f>+D19+D20</f>
        <v>0</v>
      </c>
      <c r="E18" s="360">
        <f t="shared" si="0"/>
        <v>1004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1004</v>
      </c>
      <c r="D20" s="359"/>
      <c r="E20" s="360">
        <f t="shared" si="0"/>
        <v>1004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1004</v>
      </c>
      <c r="D21" s="431">
        <f>D13+D17+D18</f>
        <v>0</v>
      </c>
      <c r="E21" s="432">
        <f>E13+E17+E18</f>
        <v>1004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780</v>
      </c>
      <c r="D23" s="434"/>
      <c r="E23" s="433">
        <f t="shared" si="0"/>
        <v>780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21032</v>
      </c>
      <c r="D26" s="353">
        <f>SUM(D27:D29)</f>
        <v>21032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19612</v>
      </c>
      <c r="D27" s="359">
        <v>19612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1420</v>
      </c>
      <c r="D28" s="359">
        <v>1420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40472</v>
      </c>
      <c r="D30" s="359">
        <v>40472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629</v>
      </c>
      <c r="D35" s="353">
        <f>SUM(D36:D39)</f>
        <v>629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295</v>
      </c>
      <c r="D37" s="359">
        <v>295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334</v>
      </c>
      <c r="D39" s="359">
        <v>334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4113</v>
      </c>
      <c r="D40" s="353">
        <f>SUM(D41:D44)</f>
        <v>4113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4113</v>
      </c>
      <c r="D44" s="359">
        <v>4113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66246</v>
      </c>
      <c r="D45" s="429">
        <f>D26+D30+D31+D33+D32+D34+D35+D40</f>
        <v>66246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68030</v>
      </c>
      <c r="D46" s="435">
        <f>D45+D23+D21+D11</f>
        <v>66246</v>
      </c>
      <c r="E46" s="436">
        <f>E45+E23+E21+E11</f>
        <v>1784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4368</v>
      </c>
      <c r="D58" s="129">
        <f>D59+D61</f>
        <v>1919</v>
      </c>
      <c r="E58" s="127">
        <f t="shared" si="1"/>
        <v>2449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4368</v>
      </c>
      <c r="D61" s="188">
        <v>1919</v>
      </c>
      <c r="E61" s="127">
        <f t="shared" si="1"/>
        <v>2449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91894</v>
      </c>
      <c r="D66" s="188">
        <v>23270</v>
      </c>
      <c r="E66" s="127">
        <f t="shared" si="1"/>
        <v>68624</v>
      </c>
      <c r="F66" s="187"/>
    </row>
    <row r="67" spans="1:6" ht="15.75">
      <c r="A67" s="361" t="s">
        <v>684</v>
      </c>
      <c r="B67" s="126" t="s">
        <v>685</v>
      </c>
      <c r="C67" s="188">
        <v>90089</v>
      </c>
      <c r="D67" s="188">
        <v>22718</v>
      </c>
      <c r="E67" s="127">
        <f t="shared" si="1"/>
        <v>67371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96262</v>
      </c>
      <c r="D68" s="426">
        <f>D54+D58+D63+D64+D65+D66</f>
        <v>25189</v>
      </c>
      <c r="E68" s="427">
        <f t="shared" si="1"/>
        <v>71073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902</v>
      </c>
      <c r="D70" s="188"/>
      <c r="E70" s="127">
        <f t="shared" si="1"/>
        <v>902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618</v>
      </c>
      <c r="D73" s="128">
        <f>SUM(D74:D76)</f>
        <v>618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618</v>
      </c>
      <c r="D74" s="188">
        <v>618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0</v>
      </c>
      <c r="D78" s="188">
        <v>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36640</v>
      </c>
      <c r="D87" s="125">
        <f>SUM(D88:D92)+D96</f>
        <v>36640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23115</v>
      </c>
      <c r="D89" s="188">
        <v>23115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8257</v>
      </c>
      <c r="D91" s="188">
        <v>8257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2608</v>
      </c>
      <c r="D92" s="129">
        <f>SUM(D93:D95)</f>
        <v>2608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130</v>
      </c>
      <c r="D93" s="188">
        <v>130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1054</v>
      </c>
      <c r="D94" s="188">
        <v>1054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1424</v>
      </c>
      <c r="D95" s="188">
        <v>1424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2660</v>
      </c>
      <c r="D96" s="188">
        <v>2660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41474</v>
      </c>
      <c r="D97" s="188">
        <v>41474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78732</v>
      </c>
      <c r="D98" s="424">
        <f>D87+D82+D77+D73+D97</f>
        <v>78732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175896</v>
      </c>
      <c r="D99" s="418">
        <f>D98+D70+D68</f>
        <v>103921</v>
      </c>
      <c r="E99" s="418">
        <f>E98+E70+E68</f>
        <v>71975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45140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Стефка Левиджова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45140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Стефка Левиджова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"СПИДИ"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260823</v>
      </c>
      <c r="D6" s="644">
        <f aca="true" t="shared" si="0" ref="D6:D15">C6-E6</f>
        <v>0</v>
      </c>
      <c r="E6" s="643">
        <f>'1-Баланс'!G95</f>
        <v>260823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84927</v>
      </c>
      <c r="D7" s="644">
        <f t="shared" si="0"/>
        <v>79549</v>
      </c>
      <c r="E7" s="643">
        <f>'1-Баланс'!G18</f>
        <v>5378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18304</v>
      </c>
      <c r="D8" s="644">
        <f t="shared" si="0"/>
        <v>0</v>
      </c>
      <c r="E8" s="643">
        <f>ABS('2-Отчет за доходите'!C44)-ABS('2-Отчет за доходите'!G44)</f>
        <v>18304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55055</v>
      </c>
      <c r="D9" s="644">
        <f t="shared" si="0"/>
        <v>0</v>
      </c>
      <c r="E9" s="643">
        <f>'3-Отчет за паричния поток'!C45</f>
        <v>55055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36922</v>
      </c>
      <c r="D10" s="644">
        <f t="shared" si="0"/>
        <v>0</v>
      </c>
      <c r="E10" s="643">
        <f>'3-Отчет за паричния поток'!C46</f>
        <v>36922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84927</v>
      </c>
      <c r="D11" s="644">
        <f t="shared" si="0"/>
        <v>0</v>
      </c>
      <c r="E11" s="643">
        <f>'4-Отчет за собствения капитал'!L34</f>
        <v>84927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2022-08-17T15:44:22Z</cp:lastPrinted>
  <dcterms:created xsi:type="dcterms:W3CDTF">2006-09-16T00:00:00Z</dcterms:created>
  <dcterms:modified xsi:type="dcterms:W3CDTF">2023-08-04T08:05:44Z</dcterms:modified>
  <cp:category/>
  <cp:version/>
  <cp:contentType/>
  <cp:contentStatus/>
</cp:coreProperties>
</file>