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 refMode="R1C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<sst xmlns="http://schemas.openxmlformats.org/spreadsheetml/2006/main" count="4189" uniqueCount="973">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</sst>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A41" sqref="A4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43921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43830</v>
      </c>
    </row>
    <row r="11" spans="1:2" ht="15">
      <c r="A11" s="7" t="s">
        <v>950</v>
      </c>
      <c r="B11" s="547">
        <v>43921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/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943</v>
      </c>
      <c r="B26" s="548" t="s">
        <v>971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0.08307208662620617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0.3175975695255901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0.17541627482436245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0.11300247077829516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1.1032061039286334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0.9031497155543222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0.891890820432516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0.3210370869591072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0.3210370869591072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1.8773258578009475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1.3602941176470589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0.49197330370847786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1.810536507194605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0.6441960467547277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23967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0.4000767869662471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0.20200847050604726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2.3443133186357152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"Спиди" АД</v>
      </c>
      <c r="B4" s="99" t="str">
        <f t="shared" si="1"/>
        <v>131371780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46948</v>
      </c>
    </row>
    <row r="5" spans="1:8" ht="15">
      <c r="A5" s="99" t="str">
        <f t="shared" si="0"/>
        <v>"Спиди" АД</v>
      </c>
      <c r="B5" s="99" t="str">
        <f t="shared" si="1"/>
        <v>131371780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4509</v>
      </c>
    </row>
    <row r="6" spans="1:8" ht="15">
      <c r="A6" s="99" t="str">
        <f t="shared" si="0"/>
        <v>"Спиди" АД</v>
      </c>
      <c r="B6" s="99" t="str">
        <f t="shared" si="1"/>
        <v>131371780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"Спиди" АД</v>
      </c>
      <c r="B7" s="99" t="str">
        <f t="shared" si="1"/>
        <v>131371780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21529</v>
      </c>
    </row>
    <row r="8" spans="1:8" ht="15">
      <c r="A8" s="99" t="str">
        <f t="shared" si="0"/>
        <v>"Спиди" АД</v>
      </c>
      <c r="B8" s="99" t="str">
        <f t="shared" si="1"/>
        <v>131371780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"Спиди" АД</v>
      </c>
      <c r="B9" s="99" t="str">
        <f t="shared" si="1"/>
        <v>131371780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9222</v>
      </c>
    </row>
    <row r="11" spans="1:8" ht="1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82208</v>
      </c>
    </row>
    <row r="12" spans="1:8" ht="1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14868</v>
      </c>
    </row>
    <row r="15" spans="1:8" ht="1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5733</v>
      </c>
    </row>
    <row r="16" spans="1:8" ht="1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18621</v>
      </c>
    </row>
    <row r="18" spans="1:8" ht="1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39222</v>
      </c>
    </row>
    <row r="19" spans="1:8" ht="1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861</v>
      </c>
    </row>
    <row r="38" spans="1:8" ht="1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861</v>
      </c>
    </row>
    <row r="39" spans="1:8" ht="1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514</v>
      </c>
    </row>
    <row r="41" spans="1:8" ht="1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122805</v>
      </c>
    </row>
    <row r="42" spans="1:8" ht="1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568</v>
      </c>
    </row>
    <row r="43" spans="1:8" ht="1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568</v>
      </c>
    </row>
    <row r="49" spans="1:8" ht="1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1321</v>
      </c>
    </row>
    <row r="50" spans="1:8" ht="1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24202</v>
      </c>
    </row>
    <row r="51" spans="1:8" ht="1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593</v>
      </c>
    </row>
    <row r="55" spans="1:8" ht="1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2683</v>
      </c>
    </row>
    <row r="57" spans="1:8" ht="1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28799</v>
      </c>
    </row>
    <row r="58" spans="1:8" ht="1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662</v>
      </c>
    </row>
    <row r="66" spans="1:8" ht="1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15534</v>
      </c>
    </row>
    <row r="67" spans="1:8" ht="1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16196</v>
      </c>
    </row>
    <row r="70" spans="1:8" ht="1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45563</v>
      </c>
    </row>
    <row r="72" spans="1:8" ht="1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168368</v>
      </c>
    </row>
    <row r="73" spans="1:8" ht="1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-608</v>
      </c>
    </row>
    <row r="83" spans="1:8" ht="1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-1146</v>
      </c>
    </row>
    <row r="86" spans="1:8" ht="1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18957</v>
      </c>
    </row>
    <row r="87" spans="1:8" ht="1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16545</v>
      </c>
    </row>
    <row r="88" spans="1:8" ht="1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16545</v>
      </c>
    </row>
    <row r="89" spans="1:8" ht="1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19026</v>
      </c>
    </row>
    <row r="92" spans="1:8" ht="1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35571</v>
      </c>
    </row>
    <row r="94" spans="1:8" ht="1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59906</v>
      </c>
    </row>
    <row r="95" spans="1:8" ht="1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51175</v>
      </c>
    </row>
    <row r="98" spans="1:8" ht="1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4946</v>
      </c>
    </row>
    <row r="102" spans="1:8" ht="1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56121</v>
      </c>
    </row>
    <row r="103" spans="1:8" ht="1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1858</v>
      </c>
    </row>
    <row r="106" spans="1:8" ht="1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34</v>
      </c>
    </row>
    <row r="107" spans="1:8" ht="1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58013</v>
      </c>
    </row>
    <row r="108" spans="1:8" ht="1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14765</v>
      </c>
    </row>
    <row r="109" spans="1:8" ht="1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20877</v>
      </c>
    </row>
    <row r="111" spans="1:8" ht="1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468</v>
      </c>
    </row>
    <row r="112" spans="1:8" ht="1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11296</v>
      </c>
    </row>
    <row r="114" spans="1:8" ht="1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4439</v>
      </c>
    </row>
    <row r="116" spans="1:8" ht="1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1670</v>
      </c>
    </row>
    <row r="117" spans="1:8" ht="1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3004</v>
      </c>
    </row>
    <row r="118" spans="1:8" ht="1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14712</v>
      </c>
    </row>
    <row r="119" spans="1:8" ht="1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50354</v>
      </c>
    </row>
    <row r="121" spans="1:8" ht="1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95</v>
      </c>
    </row>
    <row r="124" spans="1:8" ht="1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50449</v>
      </c>
    </row>
    <row r="125" spans="1:8" ht="1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168368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9467</v>
      </c>
    </row>
    <row r="128" spans="1:8" ht="1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121215</v>
      </c>
    </row>
    <row r="129" spans="1:8" ht="1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22299</v>
      </c>
    </row>
    <row r="130" spans="1:8" ht="1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38984</v>
      </c>
    </row>
    <row r="131" spans="1:8" ht="1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9154</v>
      </c>
    </row>
    <row r="132" spans="1:8" ht="1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3916</v>
      </c>
    </row>
    <row r="135" spans="1:8" ht="1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205035</v>
      </c>
    </row>
    <row r="138" spans="1:8" ht="1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2541</v>
      </c>
    </row>
    <row r="139" spans="1:8" ht="1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28</v>
      </c>
    </row>
    <row r="142" spans="1:8" ht="1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2569</v>
      </c>
    </row>
    <row r="143" spans="1:8" ht="1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207604</v>
      </c>
    </row>
    <row r="144" spans="1:8" ht="1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21426</v>
      </c>
    </row>
    <row r="145" spans="1:8" ht="1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207604</v>
      </c>
    </row>
    <row r="148" spans="1:8" ht="1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21426</v>
      </c>
    </row>
    <row r="149" spans="1:8" ht="1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2400</v>
      </c>
    </row>
    <row r="150" spans="1:8" ht="1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2400</v>
      </c>
    </row>
    <row r="151" spans="1:8" ht="1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19026</v>
      </c>
    </row>
    <row r="154" spans="1:8" ht="1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19026</v>
      </c>
    </row>
    <row r="156" spans="1:8" ht="1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229030</v>
      </c>
    </row>
    <row r="157" spans="1:8" ht="1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218978</v>
      </c>
    </row>
    <row r="160" spans="1:8" ht="1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10052</v>
      </c>
    </row>
    <row r="161" spans="1:8" ht="1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229030</v>
      </c>
    </row>
    <row r="162" spans="1:8" ht="1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229030</v>
      </c>
    </row>
    <row r="171" spans="1:8" ht="1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229030</v>
      </c>
    </row>
    <row r="175" spans="1:8" ht="1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229030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259278</v>
      </c>
    </row>
    <row r="182" spans="1:8" ht="1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-161734</v>
      </c>
    </row>
    <row r="183" spans="1:8" ht="1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-44383</v>
      </c>
    </row>
    <row r="185" spans="1:8" ht="1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-11695</v>
      </c>
    </row>
    <row r="186" spans="1:8" ht="1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-2443</v>
      </c>
    </row>
    <row r="187" spans="1:8" ht="1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-26</v>
      </c>
    </row>
    <row r="189" spans="1:8" ht="1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-288</v>
      </c>
    </row>
    <row r="190" spans="1:8" ht="1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-38</v>
      </c>
    </row>
    <row r="191" spans="1:8" ht="1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38671</v>
      </c>
    </row>
    <row r="192" spans="1:8" ht="1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-3668</v>
      </c>
    </row>
    <row r="193" spans="1:8" ht="1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1966</v>
      </c>
    </row>
    <row r="194" spans="1:8" ht="1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-7297</v>
      </c>
    </row>
    <row r="198" spans="1:8" ht="1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-8999</v>
      </c>
    </row>
    <row r="203" spans="1:8" ht="1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-3184</v>
      </c>
    </row>
    <row r="207" spans="1:8" ht="1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-16779</v>
      </c>
    </row>
    <row r="208" spans="1:8" ht="1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-107</v>
      </c>
    </row>
    <row r="209" spans="1:8" ht="1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-7529</v>
      </c>
    </row>
    <row r="210" spans="1:8" ht="1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-966</v>
      </c>
    </row>
    <row r="211" spans="1:8" ht="1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-28565</v>
      </c>
    </row>
    <row r="212" spans="1:8" ht="1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1107</v>
      </c>
    </row>
    <row r="213" spans="1:8" ht="1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15089</v>
      </c>
    </row>
    <row r="214" spans="1:8" ht="1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16196</v>
      </c>
    </row>
    <row r="215" spans="1:8" ht="1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-776</v>
      </c>
    </row>
    <row r="329" spans="1:8" ht="1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-776</v>
      </c>
    </row>
    <row r="333" spans="1:8" ht="1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-370</v>
      </c>
    </row>
    <row r="346" spans="1:8" ht="1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-1146</v>
      </c>
    </row>
    <row r="347" spans="1:8" ht="1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-1146</v>
      </c>
    </row>
    <row r="350" spans="1:8" ht="1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24090</v>
      </c>
    </row>
    <row r="351" spans="1:8" ht="1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24090</v>
      </c>
    </row>
    <row r="355" spans="1:8" ht="1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19026</v>
      </c>
    </row>
    <row r="356" spans="1:8" ht="1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-7529</v>
      </c>
    </row>
    <row r="357" spans="1:8" ht="1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-7529</v>
      </c>
    </row>
    <row r="358" spans="1:8" ht="1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-16</v>
      </c>
    </row>
    <row r="368" spans="1:8" ht="1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35571</v>
      </c>
    </row>
    <row r="369" spans="1:8" ht="1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35571</v>
      </c>
    </row>
    <row r="372" spans="1:8" ht="1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48795</v>
      </c>
    </row>
    <row r="417" spans="1:8" ht="1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48795</v>
      </c>
    </row>
    <row r="421" spans="1:8" ht="1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19026</v>
      </c>
    </row>
    <row r="422" spans="1:8" ht="1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-7529</v>
      </c>
    </row>
    <row r="423" spans="1:8" ht="1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-7529</v>
      </c>
    </row>
    <row r="424" spans="1:8" ht="1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-386</v>
      </c>
    </row>
    <row r="434" spans="1:8" ht="1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59906</v>
      </c>
    </row>
    <row r="435" spans="1:8" ht="1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59906</v>
      </c>
    </row>
    <row r="438" spans="1:8" ht="1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49202</v>
      </c>
    </row>
    <row r="463" spans="1:8" ht="1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9426</v>
      </c>
    </row>
    <row r="464" spans="1:8" ht="1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43755</v>
      </c>
    </row>
    <row r="466" spans="1:8" ht="1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18879</v>
      </c>
    </row>
    <row r="469" spans="1:8" ht="1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121262</v>
      </c>
    </row>
    <row r="470" spans="1:8" ht="1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19498</v>
      </c>
    </row>
    <row r="473" spans="1:8" ht="1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13597</v>
      </c>
    </row>
    <row r="474" spans="1:8" ht="1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18804</v>
      </c>
    </row>
    <row r="476" spans="1:8" ht="1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51899</v>
      </c>
    </row>
    <row r="477" spans="1:8" ht="1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173161</v>
      </c>
    </row>
    <row r="491" spans="1:8" ht="1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20031</v>
      </c>
    </row>
    <row r="493" spans="1:8" ht="1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958</v>
      </c>
    </row>
    <row r="494" spans="1:8" ht="1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11463</v>
      </c>
    </row>
    <row r="496" spans="1:8" ht="1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2110</v>
      </c>
    </row>
    <row r="499" spans="1:8" ht="1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34562</v>
      </c>
    </row>
    <row r="500" spans="1:8" ht="1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1710</v>
      </c>
    </row>
    <row r="504" spans="1:8" ht="1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1710</v>
      </c>
    </row>
    <row r="507" spans="1:8" ht="1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36272</v>
      </c>
    </row>
    <row r="521" spans="1:8" ht="1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6948</v>
      </c>
    </row>
    <row r="523" spans="1:8" ht="1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22</v>
      </c>
    </row>
    <row r="524" spans="1:8" ht="1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9002</v>
      </c>
    </row>
    <row r="526" spans="1:8" ht="1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793</v>
      </c>
    </row>
    <row r="529" spans="1:8" ht="1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16765</v>
      </c>
    </row>
    <row r="530" spans="1:8" ht="1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20</v>
      </c>
    </row>
    <row r="533" spans="1:8" ht="1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925</v>
      </c>
    </row>
    <row r="534" spans="1:8" ht="1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945</v>
      </c>
    </row>
    <row r="537" spans="1:8" ht="1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17710</v>
      </c>
    </row>
    <row r="551" spans="1:8" ht="1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62285</v>
      </c>
    </row>
    <row r="553" spans="1:8" ht="1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10362</v>
      </c>
    </row>
    <row r="554" spans="1:8" ht="1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46216</v>
      </c>
    </row>
    <row r="556" spans="1:8" ht="1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20196</v>
      </c>
    </row>
    <row r="559" spans="1:8" ht="1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139059</v>
      </c>
    </row>
    <row r="560" spans="1:8" ht="1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19478</v>
      </c>
    </row>
    <row r="563" spans="1:8" ht="1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14382</v>
      </c>
    </row>
    <row r="564" spans="1:8" ht="1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18804</v>
      </c>
    </row>
    <row r="566" spans="1:8" ht="1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52664</v>
      </c>
    </row>
    <row r="567" spans="1:8" ht="1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191723</v>
      </c>
    </row>
    <row r="581" spans="1:8" ht="1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422</v>
      </c>
    </row>
    <row r="583" spans="1:8" ht="1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50</v>
      </c>
    </row>
    <row r="589" spans="1:8" ht="1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472</v>
      </c>
    </row>
    <row r="590" spans="1:8" ht="1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472</v>
      </c>
    </row>
    <row r="611" spans="1:8" ht="1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296</v>
      </c>
    </row>
    <row r="613" spans="1:8" ht="1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38</v>
      </c>
    </row>
    <row r="614" spans="1:8" ht="1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74</v>
      </c>
    </row>
    <row r="616" spans="1:8" ht="1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549</v>
      </c>
    </row>
    <row r="619" spans="1:8" ht="1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957</v>
      </c>
    </row>
    <row r="620" spans="1:8" ht="1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100</v>
      </c>
    </row>
    <row r="623" spans="1:8" ht="1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67</v>
      </c>
    </row>
    <row r="624" spans="1:8" ht="1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183</v>
      </c>
    </row>
    <row r="626" spans="1:8" ht="1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350</v>
      </c>
    </row>
    <row r="627" spans="1:8" ht="1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1307</v>
      </c>
    </row>
    <row r="641" spans="1:8" ht="1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62411</v>
      </c>
    </row>
    <row r="643" spans="1:8" ht="1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10324</v>
      </c>
    </row>
    <row r="644" spans="1:8" ht="1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46142</v>
      </c>
    </row>
    <row r="646" spans="1:8" ht="1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19697</v>
      </c>
    </row>
    <row r="649" spans="1:8" ht="1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138574</v>
      </c>
    </row>
    <row r="650" spans="1:8" ht="1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19378</v>
      </c>
    </row>
    <row r="653" spans="1:8" ht="1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14315</v>
      </c>
    </row>
    <row r="654" spans="1:8" ht="1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18621</v>
      </c>
    </row>
    <row r="656" spans="1:8" ht="1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52314</v>
      </c>
    </row>
    <row r="657" spans="1:8" ht="1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190888</v>
      </c>
    </row>
    <row r="671" spans="1:8" ht="1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9416</v>
      </c>
    </row>
    <row r="673" spans="1:8" ht="1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4547</v>
      </c>
    </row>
    <row r="674" spans="1:8" ht="1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25464</v>
      </c>
    </row>
    <row r="676" spans="1:8" ht="1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8540</v>
      </c>
    </row>
    <row r="679" spans="1:8" ht="1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47967</v>
      </c>
    </row>
    <row r="680" spans="1:8" ht="1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2503</v>
      </c>
    </row>
    <row r="683" spans="1:8" ht="1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7053</v>
      </c>
    </row>
    <row r="684" spans="1:8" ht="1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9556</v>
      </c>
    </row>
    <row r="687" spans="1:8" ht="1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57523</v>
      </c>
    </row>
    <row r="701" spans="1:8" ht="1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7794</v>
      </c>
    </row>
    <row r="703" spans="1:8" ht="1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1286</v>
      </c>
    </row>
    <row r="704" spans="1:8" ht="1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6898</v>
      </c>
    </row>
    <row r="706" spans="1:8" ht="1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2214</v>
      </c>
    </row>
    <row r="709" spans="1:8" ht="1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18192</v>
      </c>
    </row>
    <row r="710" spans="1:8" ht="1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2009</v>
      </c>
    </row>
    <row r="713" spans="1:8" ht="1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2075</v>
      </c>
    </row>
    <row r="714" spans="1:8" ht="1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4084</v>
      </c>
    </row>
    <row r="717" spans="1:8" ht="1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22276</v>
      </c>
    </row>
    <row r="731" spans="1:8" ht="1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1747</v>
      </c>
    </row>
    <row r="733" spans="1:8" ht="1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18</v>
      </c>
    </row>
    <row r="734" spans="1:8" ht="1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7749</v>
      </c>
    </row>
    <row r="736" spans="1:8" ht="1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279</v>
      </c>
    </row>
    <row r="739" spans="1:8" ht="1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9793</v>
      </c>
    </row>
    <row r="740" spans="1:8" ht="1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2</v>
      </c>
    </row>
    <row r="743" spans="1:8" ht="1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546</v>
      </c>
    </row>
    <row r="744" spans="1:8" ht="1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548</v>
      </c>
    </row>
    <row r="747" spans="1:8" ht="1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10341</v>
      </c>
    </row>
    <row r="761" spans="1:8" ht="1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15463</v>
      </c>
    </row>
    <row r="763" spans="1:8" ht="1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5815</v>
      </c>
    </row>
    <row r="764" spans="1:8" ht="1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24613</v>
      </c>
    </row>
    <row r="766" spans="1:8" ht="1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10475</v>
      </c>
    </row>
    <row r="769" spans="1:8" ht="1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56366</v>
      </c>
    </row>
    <row r="770" spans="1:8" ht="1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4510</v>
      </c>
    </row>
    <row r="773" spans="1:8" ht="1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8582</v>
      </c>
    </row>
    <row r="774" spans="1:8" ht="1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13092</v>
      </c>
    </row>
    <row r="777" spans="1:8" ht="1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69458</v>
      </c>
    </row>
    <row r="791" spans="1:8" ht="1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15463</v>
      </c>
    </row>
    <row r="853" spans="1:8" ht="1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5815</v>
      </c>
    </row>
    <row r="854" spans="1:8" ht="1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24613</v>
      </c>
    </row>
    <row r="856" spans="1:8" ht="1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10475</v>
      </c>
    </row>
    <row r="859" spans="1:8" ht="1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56366</v>
      </c>
    </row>
    <row r="860" spans="1:8" ht="1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4510</v>
      </c>
    </row>
    <row r="863" spans="1:8" ht="1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8582</v>
      </c>
    </row>
    <row r="864" spans="1:8" ht="1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13092</v>
      </c>
    </row>
    <row r="867" spans="1:8" ht="1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69458</v>
      </c>
    </row>
    <row r="881" spans="1:8" ht="1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46948</v>
      </c>
    </row>
    <row r="883" spans="1:8" ht="1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4509</v>
      </c>
    </row>
    <row r="884" spans="1:8" ht="1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21529</v>
      </c>
    </row>
    <row r="886" spans="1:8" ht="1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9222</v>
      </c>
    </row>
    <row r="889" spans="1:8" ht="1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82208</v>
      </c>
    </row>
    <row r="890" spans="1:8" ht="1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14868</v>
      </c>
    </row>
    <row r="893" spans="1:8" ht="1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5733</v>
      </c>
    </row>
    <row r="894" spans="1:8" ht="1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18621</v>
      </c>
    </row>
    <row r="896" spans="1:8" ht="1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39222</v>
      </c>
    </row>
    <row r="897" spans="1:8" ht="1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121430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861</v>
      </c>
    </row>
    <row r="919" spans="1:8" ht="1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861</v>
      </c>
    </row>
    <row r="921" spans="1:8" ht="1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861</v>
      </c>
    </row>
    <row r="922" spans="1:8" ht="1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514</v>
      </c>
    </row>
    <row r="923" spans="1:8" ht="1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1321</v>
      </c>
    </row>
    <row r="924" spans="1:8" ht="1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1321</v>
      </c>
    </row>
    <row r="926" spans="1:8" ht="1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24202</v>
      </c>
    </row>
    <row r="928" spans="1:8" ht="1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593</v>
      </c>
    </row>
    <row r="933" spans="1:8" ht="1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593</v>
      </c>
    </row>
    <row r="934" spans="1:8" ht="1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2683</v>
      </c>
    </row>
    <row r="938" spans="1:8" ht="1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2683</v>
      </c>
    </row>
    <row r="942" spans="1:8" ht="1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28799</v>
      </c>
    </row>
    <row r="943" spans="1:8" ht="1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30174</v>
      </c>
    </row>
    <row r="944" spans="1:8" ht="1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1321</v>
      </c>
    </row>
    <row r="956" spans="1:8" ht="1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1321</v>
      </c>
    </row>
    <row r="958" spans="1:8" ht="1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24202</v>
      </c>
    </row>
    <row r="960" spans="1:8" ht="1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593</v>
      </c>
    </row>
    <row r="965" spans="1:8" ht="1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593</v>
      </c>
    </row>
    <row r="966" spans="1:8" ht="1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2683</v>
      </c>
    </row>
    <row r="970" spans="1:8" ht="1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2683</v>
      </c>
    </row>
    <row r="974" spans="1:8" ht="1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28799</v>
      </c>
    </row>
    <row r="975" spans="1:8" ht="1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28799</v>
      </c>
    </row>
    <row r="976" spans="1:8" ht="1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861</v>
      </c>
    </row>
    <row r="983" spans="1:8" ht="1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861</v>
      </c>
    </row>
    <row r="985" spans="1:8" ht="1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861</v>
      </c>
    </row>
    <row r="986" spans="1:8" ht="1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514</v>
      </c>
    </row>
    <row r="987" spans="1:8" ht="1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1375</v>
      </c>
    </row>
    <row r="1008" spans="1:8" ht="1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1081</v>
      </c>
    </row>
    <row r="1013" spans="1:8" ht="1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1081</v>
      </c>
    </row>
    <row r="1014" spans="1:8" ht="1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55074</v>
      </c>
    </row>
    <row r="1021" spans="1:8" ht="1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50094</v>
      </c>
    </row>
    <row r="1022" spans="1:8" ht="1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56155</v>
      </c>
    </row>
    <row r="1023" spans="1:8" ht="1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1858</v>
      </c>
    </row>
    <row r="1024" spans="1:8" ht="1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468</v>
      </c>
    </row>
    <row r="1025" spans="1:8" ht="1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468</v>
      </c>
    </row>
    <row r="1026" spans="1:8" ht="1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1877</v>
      </c>
    </row>
    <row r="1029" spans="1:8" ht="1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1877</v>
      </c>
    </row>
    <row r="1030" spans="1:8" ht="1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12888</v>
      </c>
    </row>
    <row r="1034" spans="1:8" ht="1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12888</v>
      </c>
    </row>
    <row r="1038" spans="1:8" ht="1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20409</v>
      </c>
    </row>
    <row r="1039" spans="1:8" ht="1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11296</v>
      </c>
    </row>
    <row r="1041" spans="1:8" ht="1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4439</v>
      </c>
    </row>
    <row r="1043" spans="1:8" ht="1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3004</v>
      </c>
    </row>
    <row r="1044" spans="1:8" ht="1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626</v>
      </c>
    </row>
    <row r="1045" spans="1:8" ht="1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1790</v>
      </c>
    </row>
    <row r="1046" spans="1:8" ht="1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588</v>
      </c>
    </row>
    <row r="1047" spans="1:8" ht="1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1670</v>
      </c>
    </row>
    <row r="1048" spans="1:8" ht="1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14712</v>
      </c>
    </row>
    <row r="1049" spans="1:8" ht="1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50354</v>
      </c>
    </row>
    <row r="1050" spans="1:8" ht="1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108367</v>
      </c>
    </row>
    <row r="1051" spans="1:8" ht="1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468</v>
      </c>
    </row>
    <row r="1068" spans="1:8" ht="1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468</v>
      </c>
    </row>
    <row r="1069" spans="1:8" ht="1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1877</v>
      </c>
    </row>
    <row r="1072" spans="1:8" ht="1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1877</v>
      </c>
    </row>
    <row r="1073" spans="1:8" ht="1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12888</v>
      </c>
    </row>
    <row r="1077" spans="1:8" ht="1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12888</v>
      </c>
    </row>
    <row r="1081" spans="1:8" ht="1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20409</v>
      </c>
    </row>
    <row r="1082" spans="1:8" ht="1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11296</v>
      </c>
    </row>
    <row r="1084" spans="1:8" ht="1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4439</v>
      </c>
    </row>
    <row r="1086" spans="1:8" ht="1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3004</v>
      </c>
    </row>
    <row r="1087" spans="1:8" ht="1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626</v>
      </c>
    </row>
    <row r="1088" spans="1:8" ht="1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1790</v>
      </c>
    </row>
    <row r="1089" spans="1:8" ht="1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588</v>
      </c>
    </row>
    <row r="1090" spans="1:8" ht="1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1670</v>
      </c>
    </row>
    <row r="1091" spans="1:8" ht="1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14712</v>
      </c>
    </row>
    <row r="1092" spans="1:8" ht="1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50354</v>
      </c>
    </row>
    <row r="1093" spans="1:8" ht="1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50354</v>
      </c>
    </row>
    <row r="1094" spans="1:8" ht="1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1081</v>
      </c>
    </row>
    <row r="1099" spans="1:8" ht="1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1081</v>
      </c>
    </row>
    <row r="1100" spans="1:8" ht="1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55074</v>
      </c>
    </row>
    <row r="1107" spans="1:8" ht="1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50094</v>
      </c>
    </row>
    <row r="1108" spans="1:8" ht="1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56155</v>
      </c>
    </row>
    <row r="1109" spans="1:8" ht="1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1858</v>
      </c>
    </row>
    <row r="1110" spans="1:8" ht="1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58013</v>
      </c>
    </row>
    <row r="1137" spans="1:8" ht="1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5378</v>
      </c>
    </row>
    <row r="13" spans="1:8" ht="15">
      <c r="A13" s="84" t="s">
        <v>27</v>
      </c>
      <c r="B13" s="86" t="s">
        <v>28</v>
      </c>
      <c r="C13" s="188">
        <v>46948</v>
      </c>
      <c r="D13" s="188">
        <v>39786</v>
      </c>
      <c r="E13" s="84" t="s">
        <v>821</v>
      </c>
      <c r="F13" s="87" t="s">
        <v>29</v>
      </c>
      <c r="G13" s="188">
        <v>5378</v>
      </c>
      <c r="H13" s="187">
        <v>5378</v>
      </c>
    </row>
    <row r="14" spans="1:8" ht="15">
      <c r="A14" s="84" t="s">
        <v>30</v>
      </c>
      <c r="B14" s="86" t="s">
        <v>31</v>
      </c>
      <c r="C14" s="188">
        <v>4509</v>
      </c>
      <c r="D14" s="188">
        <v>4879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21529</v>
      </c>
      <c r="D16" s="188">
        <v>18291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9222</v>
      </c>
      <c r="D19" s="188">
        <v>10339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82208</v>
      </c>
      <c r="D20" s="567">
        <f>SUM(D12:D19)</f>
        <v>73295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-608</v>
      </c>
      <c r="H22" s="583">
        <f>SUM(H23:H25)</f>
        <v>-238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">
      <c r="A24" s="84" t="s">
        <v>67</v>
      </c>
      <c r="B24" s="86" t="s">
        <v>68</v>
      </c>
      <c r="C24" s="188">
        <v>14868</v>
      </c>
      <c r="D24" s="188">
        <v>16995</v>
      </c>
      <c r="E24" s="193" t="s">
        <v>69</v>
      </c>
      <c r="F24" s="87" t="s">
        <v>70</v>
      </c>
      <c r="G24" s="188"/>
      <c r="H24" s="188"/>
      <c r="M24" s="92"/>
    </row>
    <row r="25" spans="1:8" ht="15">
      <c r="A25" s="84" t="s">
        <v>71</v>
      </c>
      <c r="B25" s="86" t="s">
        <v>72</v>
      </c>
      <c r="C25" s="188">
        <v>5733</v>
      </c>
      <c r="D25" s="188">
        <v>6544</v>
      </c>
      <c r="E25" s="84" t="s">
        <v>73</v>
      </c>
      <c r="F25" s="87" t="s">
        <v>74</v>
      </c>
      <c r="G25" s="188">
        <v>-1146</v>
      </c>
      <c r="H25" s="188">
        <v>-776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18957</v>
      </c>
      <c r="H26" s="567">
        <f>H20+H21+H22</f>
        <v>19327</v>
      </c>
      <c r="M26" s="92"/>
    </row>
    <row r="27" spans="1:8" ht="15.75">
      <c r="A27" s="84" t="s">
        <v>79</v>
      </c>
      <c r="B27" s="86" t="s">
        <v>80</v>
      </c>
      <c r="C27" s="188">
        <v>18621</v>
      </c>
      <c r="D27" s="188">
        <v>18804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39222</v>
      </c>
      <c r="D28" s="567">
        <f>SUM(D24:D27)</f>
        <v>42343</v>
      </c>
      <c r="E28" s="193" t="s">
        <v>84</v>
      </c>
      <c r="F28" s="87" t="s">
        <v>85</v>
      </c>
      <c r="G28" s="564">
        <f>SUM(G29:G31)</f>
        <v>16545</v>
      </c>
      <c r="H28" s="565">
        <f>SUM(H29:H31)</f>
        <v>14064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16545</v>
      </c>
      <c r="H29" s="188">
        <v>14064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19026</v>
      </c>
      <c r="H32" s="188">
        <v>10026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35571</v>
      </c>
      <c r="H34" s="567">
        <f>H28+H32+H33</f>
        <v>24090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59906</v>
      </c>
      <c r="H37" s="569">
        <f>H26+H18+H34</f>
        <v>48795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51175</v>
      </c>
      <c r="H45" s="188">
        <v>42620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4946</v>
      </c>
      <c r="H49" s="188">
        <v>10415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56121</v>
      </c>
      <c r="H50" s="565">
        <f>SUM(H44:H49)</f>
        <v>53035</v>
      </c>
    </row>
    <row r="51" spans="1:8" ht="15">
      <c r="A51" s="84" t="s">
        <v>79</v>
      </c>
      <c r="B51" s="86" t="s">
        <v>155</v>
      </c>
      <c r="C51" s="188">
        <v>861</v>
      </c>
      <c r="D51" s="188">
        <v>544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861</v>
      </c>
      <c r="D52" s="567">
        <f>SUM(D48:D51)</f>
        <v>544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1858</v>
      </c>
      <c r="H54" s="188">
        <v>2168</v>
      </c>
    </row>
    <row r="55" spans="1:8" ht="15.75">
      <c r="A55" s="94" t="s">
        <v>166</v>
      </c>
      <c r="B55" s="90" t="s">
        <v>167</v>
      </c>
      <c r="C55" s="465">
        <v>514</v>
      </c>
      <c r="D55" s="466">
        <v>466</v>
      </c>
      <c r="E55" s="84" t="s">
        <v>168</v>
      </c>
      <c r="F55" s="89" t="s">
        <v>169</v>
      </c>
      <c r="G55" s="188">
        <v>34</v>
      </c>
      <c r="H55" s="188">
        <v>119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122805</v>
      </c>
      <c r="D56" s="571">
        <f>D20+D21+D22+D28+D33+D46+D52+D54+D55</f>
        <v>116648</v>
      </c>
      <c r="E56" s="94" t="s">
        <v>825</v>
      </c>
      <c r="F56" s="93" t="s">
        <v>172</v>
      </c>
      <c r="G56" s="568">
        <f>G50+G52+G53+G54+G55</f>
        <v>58013</v>
      </c>
      <c r="H56" s="569">
        <f>H50+H52+H53+H54+H55</f>
        <v>55322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568</v>
      </c>
      <c r="D59" s="188">
        <v>635</v>
      </c>
      <c r="E59" s="192" t="s">
        <v>180</v>
      </c>
      <c r="F59" s="473" t="s">
        <v>181</v>
      </c>
      <c r="G59" s="188">
        <v>14765</v>
      </c>
      <c r="H59" s="188">
        <v>14687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20877</v>
      </c>
      <c r="H61" s="565">
        <f>SUM(H62:H68)</f>
        <v>20160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468</v>
      </c>
      <c r="H62" s="188">
        <v>548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11296</v>
      </c>
      <c r="H64" s="188">
        <v>11998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568</v>
      </c>
      <c r="D65" s="567">
        <f>SUM(D59:D64)</f>
        <v>635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4439</v>
      </c>
      <c r="H66" s="188">
        <v>4443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1670</v>
      </c>
      <c r="H67" s="188">
        <v>1448</v>
      </c>
    </row>
    <row r="68" spans="1:8" ht="15">
      <c r="A68" s="84" t="s">
        <v>206</v>
      </c>
      <c r="B68" s="86" t="s">
        <v>207</v>
      </c>
      <c r="C68" s="188">
        <v>1321</v>
      </c>
      <c r="D68" s="188">
        <v>603</v>
      </c>
      <c r="E68" s="84" t="s">
        <v>212</v>
      </c>
      <c r="F68" s="87" t="s">
        <v>213</v>
      </c>
      <c r="G68" s="188">
        <v>3004</v>
      </c>
      <c r="H68" s="188">
        <v>1723</v>
      </c>
    </row>
    <row r="69" spans="1:8" ht="15">
      <c r="A69" s="84" t="s">
        <v>210</v>
      </c>
      <c r="B69" s="86" t="s">
        <v>211</v>
      </c>
      <c r="C69" s="188">
        <v>24202</v>
      </c>
      <c r="D69" s="188">
        <v>22318</v>
      </c>
      <c r="E69" s="192" t="s">
        <v>79</v>
      </c>
      <c r="F69" s="87" t="s">
        <v>216</v>
      </c>
      <c r="G69" s="188">
        <v>14712</v>
      </c>
      <c r="H69" s="188">
        <v>19759</v>
      </c>
    </row>
    <row r="70" spans="1:8" ht="1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50354</v>
      </c>
      <c r="H71" s="567">
        <f>H59+H60+H61+H69+H70</f>
        <v>54606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593</v>
      </c>
      <c r="D73" s="188">
        <v>463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2683</v>
      </c>
      <c r="D75" s="188">
        <v>3287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28799</v>
      </c>
      <c r="D76" s="567">
        <f>SUM(D68:D75)</f>
        <v>26671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95</v>
      </c>
      <c r="H77" s="466">
        <v>320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50449</v>
      </c>
      <c r="H79" s="569">
        <f>H71+H73+H75+H77</f>
        <v>54926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662</v>
      </c>
      <c r="D88" s="188">
        <v>109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15534</v>
      </c>
      <c r="D89" s="188">
        <v>14980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16196</v>
      </c>
      <c r="D92" s="567">
        <f>SUM(D88:D91)</f>
        <v>15089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45563</v>
      </c>
      <c r="D94" s="571">
        <f>D65+D76+D85+D92+D93</f>
        <v>42395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168368</v>
      </c>
      <c r="D95" s="573">
        <f>D94+D56</f>
        <v>159043</v>
      </c>
      <c r="E95" s="220" t="s">
        <v>916</v>
      </c>
      <c r="F95" s="476" t="s">
        <v>268</v>
      </c>
      <c r="G95" s="572">
        <f>G37+G40+G56+G79</f>
        <v>168368</v>
      </c>
      <c r="H95" s="573">
        <f>H37+H40+H56+H79</f>
        <v>159043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43921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9467</v>
      </c>
      <c r="D12" s="307">
        <v>9101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121215</v>
      </c>
      <c r="D13" s="307">
        <v>101391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22299</v>
      </c>
      <c r="D14" s="307">
        <v>17533</v>
      </c>
      <c r="E14" s="236" t="s">
        <v>285</v>
      </c>
      <c r="F14" s="231" t="s">
        <v>286</v>
      </c>
      <c r="G14" s="307">
        <v>218978</v>
      </c>
      <c r="H14" s="307">
        <v>177129</v>
      </c>
    </row>
    <row r="15" spans="1:8" ht="15">
      <c r="A15" s="185" t="s">
        <v>287</v>
      </c>
      <c r="B15" s="181" t="s">
        <v>288</v>
      </c>
      <c r="C15" s="307">
        <v>38984</v>
      </c>
      <c r="D15" s="307">
        <v>30795</v>
      </c>
      <c r="E15" s="236" t="s">
        <v>79</v>
      </c>
      <c r="F15" s="231" t="s">
        <v>289</v>
      </c>
      <c r="G15" s="307">
        <v>10052</v>
      </c>
      <c r="H15" s="307">
        <v>6581</v>
      </c>
    </row>
    <row r="16" spans="1:8" ht="15.75">
      <c r="A16" s="185" t="s">
        <v>290</v>
      </c>
      <c r="B16" s="181" t="s">
        <v>291</v>
      </c>
      <c r="C16" s="307">
        <v>9154</v>
      </c>
      <c r="D16" s="307">
        <v>7605</v>
      </c>
      <c r="E16" s="227" t="s">
        <v>52</v>
      </c>
      <c r="F16" s="255" t="s">
        <v>292</v>
      </c>
      <c r="G16" s="597">
        <f>SUM(G12:G15)</f>
        <v>229030</v>
      </c>
      <c r="H16" s="598">
        <f>SUM(H12:H15)</f>
        <v>183710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3916</v>
      </c>
      <c r="D19" s="307">
        <v>4172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205035</v>
      </c>
      <c r="D22" s="598">
        <f>SUM(D12:D18)+D19</f>
        <v>170597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2541</v>
      </c>
      <c r="D25" s="307">
        <v>1775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>
        <v>28</v>
      </c>
      <c r="D28" s="307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2569</v>
      </c>
      <c r="D29" s="598">
        <f>SUM(D25:D28)</f>
        <v>1795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207604</v>
      </c>
      <c r="D31" s="604">
        <f>D29+D22</f>
        <v>172392</v>
      </c>
      <c r="E31" s="242" t="s">
        <v>800</v>
      </c>
      <c r="F31" s="257" t="s">
        <v>331</v>
      </c>
      <c r="G31" s="244">
        <f>G16+G18+G27</f>
        <v>229030</v>
      </c>
      <c r="H31" s="245">
        <f>H16+H18+H27</f>
        <v>183710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21426</v>
      </c>
      <c r="D33" s="235">
        <f>IF((H31-D31)&gt;0,H31-D31,0)</f>
        <v>11318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207604</v>
      </c>
      <c r="D36" s="606">
        <f>D31-D34+D35</f>
        <v>172392</v>
      </c>
      <c r="E36" s="253" t="s">
        <v>346</v>
      </c>
      <c r="F36" s="247" t="s">
        <v>347</v>
      </c>
      <c r="G36" s="258">
        <f>G35-G34+G31</f>
        <v>229030</v>
      </c>
      <c r="H36" s="259">
        <f>H35-H34+H31</f>
        <v>183710</v>
      </c>
    </row>
    <row r="37" spans="1:8" ht="15.75">
      <c r="A37" s="252" t="s">
        <v>348</v>
      </c>
      <c r="B37" s="222" t="s">
        <v>349</v>
      </c>
      <c r="C37" s="603">
        <f>IF((G36-C36)&gt;0,G36-C36,0)</f>
        <v>21426</v>
      </c>
      <c r="D37" s="604">
        <f>IF((H36-D36)&gt;0,H36-D36,0)</f>
        <v>11318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2400</v>
      </c>
      <c r="D38" s="598">
        <f>D39+D40+D41</f>
        <v>1292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2400</v>
      </c>
      <c r="D39" s="307">
        <v>1292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19026</v>
      </c>
      <c r="D42" s="235">
        <f>+IF((H36-D36-D38)&gt;0,H36-D36-D38,0)</f>
        <v>10026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19026</v>
      </c>
      <c r="D44" s="259">
        <f>IF(H42=0,IF(D42-D43&gt;0,D42-D43+H43,0),IF(H42-H43&lt;0,H43-H42+D42,0))</f>
        <v>10026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229030</v>
      </c>
      <c r="D45" s="600">
        <f>D36+D38+D42</f>
        <v>183710</v>
      </c>
      <c r="E45" s="261" t="s">
        <v>373</v>
      </c>
      <c r="F45" s="263" t="s">
        <v>374</v>
      </c>
      <c r="G45" s="599">
        <f>G42+G36</f>
        <v>229030</v>
      </c>
      <c r="H45" s="600">
        <f>H42+H36</f>
        <v>183710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43921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359">
        <v>259278</v>
      </c>
      <c r="D11" s="359">
        <v>199133</v>
      </c>
      <c r="E11" s="168"/>
      <c r="F11" s="168"/>
    </row>
    <row r="12" spans="1:13" ht="15">
      <c r="A12" s="268" t="s">
        <v>380</v>
      </c>
      <c r="B12" s="169" t="s">
        <v>381</v>
      </c>
      <c r="C12" s="359">
        <v>-161734</v>
      </c>
      <c r="D12" s="359">
        <v>-125100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359">
        <v>-44383</v>
      </c>
      <c r="D14" s="359">
        <v>-34890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359">
        <v>-11695</v>
      </c>
      <c r="D15" s="359">
        <v>-11305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359">
        <v>-2443</v>
      </c>
      <c r="D16" s="359">
        <v>-1404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-26</v>
      </c>
      <c r="D18" s="188">
        <v>-11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359">
        <v>-288</v>
      </c>
      <c r="D19" s="359">
        <v>-144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359">
        <v>-38</v>
      </c>
      <c r="D20" s="359">
        <v>2890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38671</v>
      </c>
      <c r="D21" s="628">
        <f>SUM(D11:D20)</f>
        <v>29169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359">
        <v>-3668</v>
      </c>
      <c r="D23" s="359">
        <v>-3580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359">
        <v>1966</v>
      </c>
      <c r="D24" s="359">
        <v>570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-7297</v>
      </c>
      <c r="D28" s="188">
        <v>-715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89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-8999</v>
      </c>
      <c r="D33" s="628">
        <f>SUM(D23:D32)</f>
        <v>-3636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359"/>
      <c r="D35" s="359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359"/>
      <c r="D37" s="359"/>
      <c r="E37" s="168"/>
      <c r="F37" s="168"/>
    </row>
    <row r="38" spans="1:6" ht="15">
      <c r="A38" s="268" t="s">
        <v>429</v>
      </c>
      <c r="B38" s="169" t="s">
        <v>430</v>
      </c>
      <c r="C38" s="359">
        <f>-2965-219</f>
        <v>-3184</v>
      </c>
      <c r="D38" s="359">
        <v>-3304</v>
      </c>
      <c r="E38" s="168"/>
      <c r="F38" s="168"/>
    </row>
    <row r="39" spans="1:6" ht="15">
      <c r="A39" s="268" t="s">
        <v>431</v>
      </c>
      <c r="B39" s="169" t="s">
        <v>432</v>
      </c>
      <c r="C39" s="359">
        <v>-16779</v>
      </c>
      <c r="D39" s="359">
        <v>-12931</v>
      </c>
      <c r="E39" s="168"/>
      <c r="F39" s="168"/>
    </row>
    <row r="40" spans="1:6" ht="30.75">
      <c r="A40" s="268" t="s">
        <v>433</v>
      </c>
      <c r="B40" s="169" t="s">
        <v>434</v>
      </c>
      <c r="C40" s="359">
        <v>-107</v>
      </c>
      <c r="D40" s="359">
        <v>-419</v>
      </c>
      <c r="E40" s="168"/>
      <c r="F40" s="168"/>
    </row>
    <row r="41" spans="1:6" ht="15">
      <c r="A41" s="268" t="s">
        <v>435</v>
      </c>
      <c r="B41" s="169" t="s">
        <v>436</v>
      </c>
      <c r="C41" s="359">
        <v>-7529</v>
      </c>
      <c r="D41" s="359">
        <v>-6453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-966</v>
      </c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-28565</v>
      </c>
      <c r="D43" s="630">
        <f>SUM(D35:D42)</f>
        <v>-23107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1107</v>
      </c>
      <c r="D44" s="298">
        <f>D43+D33+D21</f>
        <v>2426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15089</v>
      </c>
      <c r="D45" s="300">
        <v>12663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16196</v>
      </c>
      <c r="D46" s="302">
        <f>D45+D44</f>
        <v>15089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43921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-776</v>
      </c>
      <c r="I13" s="553">
        <f>'1-Баланс'!H29+'1-Баланс'!H32</f>
        <v>24090</v>
      </c>
      <c r="J13" s="553">
        <f>'1-Баланс'!H30+'1-Баланс'!H33</f>
        <v>0</v>
      </c>
      <c r="K13" s="554"/>
      <c r="L13" s="553">
        <f>SUM(C13:K13)</f>
        <v>48795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-776</v>
      </c>
      <c r="I17" s="622">
        <f t="shared" si="2"/>
        <v>24090</v>
      </c>
      <c r="J17" s="622">
        <f t="shared" si="2"/>
        <v>0</v>
      </c>
      <c r="K17" s="622">
        <f t="shared" si="2"/>
        <v>0</v>
      </c>
      <c r="L17" s="553">
        <f t="shared" si="1"/>
        <v>48795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19026</v>
      </c>
      <c r="J18" s="553">
        <f>+'1-Баланс'!G33</f>
        <v>0</v>
      </c>
      <c r="K18" s="554"/>
      <c r="L18" s="553">
        <f t="shared" si="1"/>
        <v>19026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-7529</v>
      </c>
      <c r="J19" s="159">
        <f>J20+J21</f>
        <v>0</v>
      </c>
      <c r="K19" s="159">
        <f t="shared" si="3"/>
        <v>0</v>
      </c>
      <c r="L19" s="553">
        <f t="shared" si="1"/>
        <v>-7529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-7529</v>
      </c>
      <c r="J20" s="307"/>
      <c r="K20" s="307"/>
      <c r="L20" s="553">
        <f>SUM(C20:K20)</f>
        <v>-7529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-370</v>
      </c>
      <c r="I30" s="307">
        <v>-16</v>
      </c>
      <c r="J30" s="307"/>
      <c r="K30" s="307"/>
      <c r="L30" s="553">
        <f t="shared" si="1"/>
        <v>-386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-1146</v>
      </c>
      <c r="I31" s="622">
        <f t="shared" si="6"/>
        <v>35571</v>
      </c>
      <c r="J31" s="622">
        <f t="shared" si="6"/>
        <v>0</v>
      </c>
      <c r="K31" s="622">
        <f t="shared" si="6"/>
        <v>0</v>
      </c>
      <c r="L31" s="553">
        <f t="shared" si="1"/>
        <v>59906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-1146</v>
      </c>
      <c r="I34" s="556">
        <f t="shared" si="7"/>
        <v>35571</v>
      </c>
      <c r="J34" s="556">
        <f t="shared" si="7"/>
        <v>0</v>
      </c>
      <c r="K34" s="556">
        <f t="shared" si="7"/>
        <v>0</v>
      </c>
      <c r="L34" s="620">
        <f t="shared" si="1"/>
        <v>59906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43921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M25" sqref="M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49202</v>
      </c>
      <c r="E12" s="319">
        <v>20031</v>
      </c>
      <c r="F12" s="319">
        <v>6948</v>
      </c>
      <c r="G12" s="320">
        <f aca="true" t="shared" si="2" ref="G12:G41">D12+E12-F12</f>
        <v>62285</v>
      </c>
      <c r="H12" s="319">
        <v>422</v>
      </c>
      <c r="I12" s="319">
        <v>296</v>
      </c>
      <c r="J12" s="320">
        <f aca="true" t="shared" si="3" ref="J12:J41">G12+H12-I12</f>
        <v>62411</v>
      </c>
      <c r="K12" s="319">
        <v>9416</v>
      </c>
      <c r="L12" s="319">
        <v>7794</v>
      </c>
      <c r="M12" s="319">
        <v>1747</v>
      </c>
      <c r="N12" s="320">
        <f aca="true" t="shared" si="4" ref="N12:N41">K12+L12-M12</f>
        <v>15463</v>
      </c>
      <c r="O12" s="319"/>
      <c r="P12" s="319"/>
      <c r="Q12" s="320">
        <f t="shared" si="0"/>
        <v>15463</v>
      </c>
      <c r="R12" s="331">
        <f t="shared" si="1"/>
        <v>46948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9426</v>
      </c>
      <c r="E13" s="319">
        <v>958</v>
      </c>
      <c r="F13" s="319">
        <v>22</v>
      </c>
      <c r="G13" s="320">
        <f t="shared" si="2"/>
        <v>10362</v>
      </c>
      <c r="H13" s="319"/>
      <c r="I13" s="319">
        <v>38</v>
      </c>
      <c r="J13" s="320">
        <f t="shared" si="3"/>
        <v>10324</v>
      </c>
      <c r="K13" s="319">
        <v>4547</v>
      </c>
      <c r="L13" s="319">
        <v>1286</v>
      </c>
      <c r="M13" s="319">
        <v>18</v>
      </c>
      <c r="N13" s="320">
        <f t="shared" si="4"/>
        <v>5815</v>
      </c>
      <c r="O13" s="319"/>
      <c r="P13" s="319"/>
      <c r="Q13" s="320">
        <f t="shared" si="0"/>
        <v>5815</v>
      </c>
      <c r="R13" s="331">
        <f t="shared" si="1"/>
        <v>4509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43755</v>
      </c>
      <c r="E15" s="319">
        <v>11463</v>
      </c>
      <c r="F15" s="319">
        <v>9002</v>
      </c>
      <c r="G15" s="320">
        <f t="shared" si="2"/>
        <v>46216</v>
      </c>
      <c r="H15" s="319"/>
      <c r="I15" s="319">
        <v>74</v>
      </c>
      <c r="J15" s="320">
        <f t="shared" si="3"/>
        <v>46142</v>
      </c>
      <c r="K15" s="319">
        <v>25464</v>
      </c>
      <c r="L15" s="319">
        <v>6898</v>
      </c>
      <c r="M15" s="319">
        <v>7749</v>
      </c>
      <c r="N15" s="320">
        <f t="shared" si="4"/>
        <v>24613</v>
      </c>
      <c r="O15" s="319"/>
      <c r="P15" s="319"/>
      <c r="Q15" s="320">
        <f t="shared" si="0"/>
        <v>24613</v>
      </c>
      <c r="R15" s="331">
        <f t="shared" si="1"/>
        <v>21529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18879</v>
      </c>
      <c r="E18" s="319">
        <v>2110</v>
      </c>
      <c r="F18" s="319">
        <v>793</v>
      </c>
      <c r="G18" s="320">
        <f t="shared" si="2"/>
        <v>20196</v>
      </c>
      <c r="H18" s="319">
        <v>50</v>
      </c>
      <c r="I18" s="319">
        <v>549</v>
      </c>
      <c r="J18" s="320">
        <f t="shared" si="3"/>
        <v>19697</v>
      </c>
      <c r="K18" s="319">
        <v>8540</v>
      </c>
      <c r="L18" s="319">
        <v>2214</v>
      </c>
      <c r="M18" s="319">
        <v>279</v>
      </c>
      <c r="N18" s="320">
        <f t="shared" si="4"/>
        <v>10475</v>
      </c>
      <c r="O18" s="319"/>
      <c r="P18" s="319"/>
      <c r="Q18" s="320">
        <f t="shared" si="0"/>
        <v>10475</v>
      </c>
      <c r="R18" s="331">
        <f t="shared" si="1"/>
        <v>9222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121262</v>
      </c>
      <c r="E19" s="321">
        <f>SUM(E11:E18)</f>
        <v>34562</v>
      </c>
      <c r="F19" s="321">
        <f>SUM(F11:F18)</f>
        <v>16765</v>
      </c>
      <c r="G19" s="320">
        <f t="shared" si="2"/>
        <v>139059</v>
      </c>
      <c r="H19" s="321">
        <f>SUM(H11:H18)</f>
        <v>472</v>
      </c>
      <c r="I19" s="321">
        <f>SUM(I11:I18)</f>
        <v>957</v>
      </c>
      <c r="J19" s="320">
        <f t="shared" si="3"/>
        <v>138574</v>
      </c>
      <c r="K19" s="321">
        <f>SUM(K11:K18)</f>
        <v>47967</v>
      </c>
      <c r="L19" s="321">
        <f>SUM(L11:L18)</f>
        <v>18192</v>
      </c>
      <c r="M19" s="321">
        <f>SUM(M11:M18)</f>
        <v>9793</v>
      </c>
      <c r="N19" s="320">
        <f t="shared" si="4"/>
        <v>56366</v>
      </c>
      <c r="O19" s="321">
        <f>SUM(O11:O18)</f>
        <v>0</v>
      </c>
      <c r="P19" s="321">
        <f>SUM(P11:P18)</f>
        <v>0</v>
      </c>
      <c r="Q19" s="320">
        <f t="shared" si="0"/>
        <v>56366</v>
      </c>
      <c r="R19" s="331">
        <f t="shared" si="1"/>
        <v>82208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19498</v>
      </c>
      <c r="E23" s="319"/>
      <c r="F23" s="319">
        <v>20</v>
      </c>
      <c r="G23" s="320">
        <f t="shared" si="2"/>
        <v>19478</v>
      </c>
      <c r="H23" s="319"/>
      <c r="I23" s="319">
        <v>100</v>
      </c>
      <c r="J23" s="320">
        <f t="shared" si="3"/>
        <v>19378</v>
      </c>
      <c r="K23" s="319">
        <v>2503</v>
      </c>
      <c r="L23" s="319">
        <v>2009</v>
      </c>
      <c r="M23" s="319">
        <v>2</v>
      </c>
      <c r="N23" s="320">
        <f t="shared" si="4"/>
        <v>4510</v>
      </c>
      <c r="O23" s="319"/>
      <c r="P23" s="319"/>
      <c r="Q23" s="320">
        <f t="shared" si="0"/>
        <v>4510</v>
      </c>
      <c r="R23" s="331">
        <f t="shared" si="1"/>
        <v>14868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13597</v>
      </c>
      <c r="E24" s="319">
        <v>1710</v>
      </c>
      <c r="F24" s="319">
        <v>925</v>
      </c>
      <c r="G24" s="320">
        <f t="shared" si="2"/>
        <v>14382</v>
      </c>
      <c r="H24" s="319"/>
      <c r="I24" s="319">
        <v>67</v>
      </c>
      <c r="J24" s="320">
        <f t="shared" si="3"/>
        <v>14315</v>
      </c>
      <c r="K24" s="319">
        <v>7053</v>
      </c>
      <c r="L24" s="319">
        <v>2075</v>
      </c>
      <c r="M24" s="319">
        <v>546</v>
      </c>
      <c r="N24" s="320">
        <f t="shared" si="4"/>
        <v>8582</v>
      </c>
      <c r="O24" s="319"/>
      <c r="P24" s="319"/>
      <c r="Q24" s="320">
        <f t="shared" si="0"/>
        <v>8582</v>
      </c>
      <c r="R24" s="331">
        <f t="shared" si="1"/>
        <v>5733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18804</v>
      </c>
      <c r="E26" s="319"/>
      <c r="F26" s="319"/>
      <c r="G26" s="320">
        <f t="shared" si="2"/>
        <v>18804</v>
      </c>
      <c r="H26" s="319"/>
      <c r="I26" s="319">
        <v>183</v>
      </c>
      <c r="J26" s="320">
        <f t="shared" si="3"/>
        <v>18621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18621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51899</v>
      </c>
      <c r="E27" s="323">
        <f aca="true" t="shared" si="5" ref="E27:P27">SUM(E23:E26)</f>
        <v>1710</v>
      </c>
      <c r="F27" s="323">
        <f t="shared" si="5"/>
        <v>945</v>
      </c>
      <c r="G27" s="324">
        <f t="shared" si="2"/>
        <v>52664</v>
      </c>
      <c r="H27" s="323">
        <f t="shared" si="5"/>
        <v>0</v>
      </c>
      <c r="I27" s="323">
        <f t="shared" si="5"/>
        <v>350</v>
      </c>
      <c r="J27" s="324">
        <f t="shared" si="3"/>
        <v>52314</v>
      </c>
      <c r="K27" s="323">
        <f t="shared" si="5"/>
        <v>9556</v>
      </c>
      <c r="L27" s="323">
        <f t="shared" si="5"/>
        <v>4084</v>
      </c>
      <c r="M27" s="323">
        <f t="shared" si="5"/>
        <v>548</v>
      </c>
      <c r="N27" s="324">
        <f t="shared" si="4"/>
        <v>13092</v>
      </c>
      <c r="O27" s="323">
        <f t="shared" si="5"/>
        <v>0</v>
      </c>
      <c r="P27" s="323">
        <f t="shared" si="5"/>
        <v>0</v>
      </c>
      <c r="Q27" s="324">
        <f t="shared" si="0"/>
        <v>13092</v>
      </c>
      <c r="R27" s="334">
        <f t="shared" si="1"/>
        <v>39222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173161</v>
      </c>
      <c r="E42" s="340">
        <f>E19+E20+E21+E27+E40+E41</f>
        <v>36272</v>
      </c>
      <c r="F42" s="340">
        <f aca="true" t="shared" si="11" ref="F42:R42">F19+F20+F21+F27+F40+F41</f>
        <v>17710</v>
      </c>
      <c r="G42" s="340">
        <f t="shared" si="11"/>
        <v>191723</v>
      </c>
      <c r="H42" s="340">
        <f t="shared" si="11"/>
        <v>472</v>
      </c>
      <c r="I42" s="340">
        <f t="shared" si="11"/>
        <v>1307</v>
      </c>
      <c r="J42" s="340">
        <f t="shared" si="11"/>
        <v>190888</v>
      </c>
      <c r="K42" s="340">
        <f t="shared" si="11"/>
        <v>57523</v>
      </c>
      <c r="L42" s="340">
        <f t="shared" si="11"/>
        <v>22276</v>
      </c>
      <c r="M42" s="340">
        <f t="shared" si="11"/>
        <v>10341</v>
      </c>
      <c r="N42" s="340">
        <f t="shared" si="11"/>
        <v>69458</v>
      </c>
      <c r="O42" s="340">
        <f t="shared" si="11"/>
        <v>0</v>
      </c>
      <c r="P42" s="340">
        <f t="shared" si="11"/>
        <v>0</v>
      </c>
      <c r="Q42" s="340">
        <f t="shared" si="11"/>
        <v>69458</v>
      </c>
      <c r="R42" s="341">
        <f t="shared" si="11"/>
        <v>121430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43921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4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861</v>
      </c>
      <c r="D18" s="353">
        <f>+D19+D20</f>
        <v>0</v>
      </c>
      <c r="E18" s="360">
        <f t="shared" si="0"/>
        <v>861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861</v>
      </c>
      <c r="D20" s="359"/>
      <c r="E20" s="360">
        <f t="shared" si="0"/>
        <v>861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861</v>
      </c>
      <c r="D21" s="431">
        <f>D13+D17+D18</f>
        <v>0</v>
      </c>
      <c r="E21" s="432">
        <f>E13+E17+E18</f>
        <v>861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514</v>
      </c>
      <c r="D23" s="434"/>
      <c r="E23" s="433">
        <f t="shared" si="0"/>
        <v>514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1321</v>
      </c>
      <c r="D26" s="353">
        <f>SUM(D27:D29)</f>
        <v>1321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1321</v>
      </c>
      <c r="D28" s="359">
        <v>1321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24202</v>
      </c>
      <c r="D30" s="359">
        <v>24202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593</v>
      </c>
      <c r="D35" s="353">
        <f>SUM(D36:D39)</f>
        <v>593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593</v>
      </c>
      <c r="D36" s="359">
        <v>593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2683</v>
      </c>
      <c r="D40" s="353">
        <f>SUM(D41:D44)</f>
        <v>2683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2683</v>
      </c>
      <c r="D44" s="359">
        <v>2683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28799</v>
      </c>
      <c r="D45" s="429">
        <f>D26+D30+D31+D33+D32+D34+D35+D40</f>
        <v>28799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30174</v>
      </c>
      <c r="D46" s="435">
        <f>D45+D23+D21+D11</f>
        <v>28799</v>
      </c>
      <c r="E46" s="436">
        <f>E45+E23+E21+E11</f>
        <v>1375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1081</v>
      </c>
      <c r="D58" s="129">
        <f>D59+D61</f>
        <v>0</v>
      </c>
      <c r="E58" s="127">
        <f t="shared" si="1"/>
        <v>1081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1081</v>
      </c>
      <c r="D59" s="188">
        <v>0</v>
      </c>
      <c r="E59" s="127">
        <f t="shared" si="1"/>
        <v>1081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55074</v>
      </c>
      <c r="D66" s="188">
        <v>0</v>
      </c>
      <c r="E66" s="127">
        <f t="shared" si="1"/>
        <v>55074</v>
      </c>
      <c r="F66" s="187"/>
    </row>
    <row r="67" spans="1:6" ht="15">
      <c r="A67" s="361" t="s">
        <v>684</v>
      </c>
      <c r="B67" s="126" t="s">
        <v>685</v>
      </c>
      <c r="C67" s="188">
        <v>50094</v>
      </c>
      <c r="D67" s="188">
        <v>0</v>
      </c>
      <c r="E67" s="127">
        <f t="shared" si="1"/>
        <v>50094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56155</v>
      </c>
      <c r="D68" s="426">
        <f>D54+D58+D63+D64+D65+D66</f>
        <v>0</v>
      </c>
      <c r="E68" s="427">
        <f t="shared" si="1"/>
        <v>56155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1858</v>
      </c>
      <c r="D70" s="188"/>
      <c r="E70" s="127">
        <f t="shared" si="1"/>
        <v>1858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468</v>
      </c>
      <c r="D73" s="128">
        <f>SUM(D74:D76)</f>
        <v>468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468</v>
      </c>
      <c r="D74" s="188">
        <v>468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1877</v>
      </c>
      <c r="D77" s="129">
        <f>D78+D80</f>
        <v>1877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1877</v>
      </c>
      <c r="D78" s="188">
        <v>1877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12888</v>
      </c>
      <c r="D82" s="129">
        <f>SUM(D83:D86)</f>
        <v>12888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v>12888</v>
      </c>
      <c r="D86" s="188">
        <v>12888</v>
      </c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20409</v>
      </c>
      <c r="D87" s="125">
        <f>SUM(D88:D92)+D96</f>
        <v>20409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11296</v>
      </c>
      <c r="D89" s="188">
        <v>11296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4439</v>
      </c>
      <c r="D91" s="188">
        <v>4439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3004</v>
      </c>
      <c r="D92" s="129">
        <f>SUM(D93:D95)</f>
        <v>3004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626</v>
      </c>
      <c r="D93" s="188">
        <v>626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1790</v>
      </c>
      <c r="D94" s="188">
        <v>1790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588</v>
      </c>
      <c r="D95" s="188">
        <v>588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1670</v>
      </c>
      <c r="D96" s="188">
        <v>1670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14712</v>
      </c>
      <c r="D97" s="188">
        <v>14712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50354</v>
      </c>
      <c r="D98" s="424">
        <f>D87+D82+D77+D73+D97</f>
        <v>50354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108367</v>
      </c>
      <c r="D99" s="418">
        <f>D98+D70+D68</f>
        <v>50354</v>
      </c>
      <c r="E99" s="418">
        <f>E98+E70+E68</f>
        <v>58013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43921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43921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168368</v>
      </c>
      <c r="D6" s="644">
        <f aca="true" t="shared" si="0" ref="D6:D15">C6-E6</f>
        <v>0</v>
      </c>
      <c r="E6" s="643">
        <f>'1-Баланс'!G95</f>
        <v>168368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59906</v>
      </c>
      <c r="D7" s="644">
        <f t="shared" si="0"/>
        <v>54528</v>
      </c>
      <c r="E7" s="643">
        <f>'1-Баланс'!G18</f>
        <v>5378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19026</v>
      </c>
      <c r="D8" s="644">
        <f t="shared" si="0"/>
        <v>0</v>
      </c>
      <c r="E8" s="643">
        <f>ABS('2-Отчет за доходите'!C44)-ABS('2-Отчет за доходите'!G44)</f>
        <v>19026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15089</v>
      </c>
      <c r="D9" s="644">
        <f t="shared" si="0"/>
        <v>0</v>
      </c>
      <c r="E9" s="643">
        <f>'3-Отчет за паричния поток'!C45</f>
        <v>15089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16196</v>
      </c>
      <c r="D10" s="644">
        <f t="shared" si="0"/>
        <v>0</v>
      </c>
      <c r="E10" s="643">
        <f>'3-Отчет за паричния поток'!C46</f>
        <v>16196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59906</v>
      </c>
      <c r="D11" s="644">
        <f t="shared" si="0"/>
        <v>0</v>
      </c>
      <c r="E11" s="643">
        <f>'4-Отчет за собствения капитал'!L34</f>
        <v>59906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2019-02-19T13:06:38Z</cp:lastPrinted>
  <dcterms:created xsi:type="dcterms:W3CDTF">2006-09-16T00:00:00Z</dcterms:created>
  <dcterms:modified xsi:type="dcterms:W3CDTF">2020-04-01T13:09:36Z</dcterms:modified>
  <cp:category/>
  <cp:version/>
  <cp:contentType/>
  <cp:contentStatus/>
</cp:coreProperties>
</file>